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ow To Use" sheetId="1" state="visible" r:id="rId1"/>
    <sheet name="Live Quote Board" sheetId="2" state="visible" r:id="rId2"/>
    <sheet name="Quote Health Audit" sheetId="3" state="visible" r:id="rId3"/>
    <sheet name="Refresh Scenarios" sheetId="4" state="visible" r:id="rId4"/>
    <sheet name="Watchlist Allocation" sheetId="5" state="visible" r:id="rId5"/>
    <sheet name="Quote Field Cross-Check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yyyy-mm-dd hh:mm"/>
    <numFmt numFmtId="165" formatCode="0.000%"/>
    <numFmt numFmtId="166" formatCode="$#,##0.00"/>
    <numFmt numFmtId="167" formatCode="0.0"/>
    <numFmt numFmtId="168" formatCode="$#,##0"/>
    <numFmt numFmtId="169" formatCode="0.0%"/>
  </numFmts>
  <fonts count="4">
    <font>
      <name val="Calibri"/>
      <family val="2"/>
      <color theme="1"/>
      <sz val="11"/>
      <scheme val="minor"/>
    </font>
    <font>
      <b val="1"/>
      <color rgb="00FFFFFF"/>
      <sz val="12"/>
    </font>
    <font>
      <b val="1"/>
    </font>
    <font>
      <name val="Consolas"/>
      <sz val="10"/>
    </font>
  </fonts>
  <fills count="8">
    <fill>
      <patternFill/>
    </fill>
    <fill>
      <patternFill patternType="gray125"/>
    </fill>
    <fill>
      <patternFill patternType="solid">
        <fgColor rgb="000066CC"/>
      </patternFill>
    </fill>
    <fill>
      <patternFill patternType="solid">
        <fgColor rgb="00FFFF00"/>
      </patternFill>
    </fill>
    <fill>
      <patternFill patternType="solid">
        <fgColor rgb="00D9EAF7"/>
      </patternFill>
    </fill>
    <fill>
      <patternFill patternType="solid">
        <fgColor rgb="00F3F4F6"/>
      </patternFill>
    </fill>
    <fill>
      <patternFill patternType="solid">
        <fgColor rgb="00D7F0D7"/>
      </patternFill>
    </fill>
    <fill>
      <patternFill patternType="solid">
        <fgColor rgb="00F8D7DA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pivotButton="0" quotePrefix="0" xfId="0"/>
    <xf numFmtId="0" fontId="0" fillId="0" borderId="0" applyAlignment="1" pivotButton="0" quotePrefix="0" xfId="0">
      <alignment vertical="top" wrapText="1"/>
    </xf>
    <xf numFmtId="0" fontId="3" fillId="0" borderId="0" pivotButton="0" quotePrefix="0" xfId="0"/>
    <xf numFmtId="164" fontId="0" fillId="0" borderId="0" pivotButton="0" quotePrefix="0" xfId="0"/>
    <xf numFmtId="1" fontId="2" fillId="3" borderId="1" pivotButton="0" quotePrefix="0" xfId="0"/>
    <xf numFmtId="165" fontId="2" fillId="3" borderId="1" pivotButton="0" quotePrefix="0" xfId="0"/>
    <xf numFmtId="3" fontId="2" fillId="3" borderId="1" pivotButton="0" quotePrefix="0" xfId="0"/>
    <xf numFmtId="0" fontId="2" fillId="4" borderId="1" applyAlignment="1" pivotButton="0" quotePrefix="0" xfId="0">
      <alignment vertical="center" wrapText="1"/>
    </xf>
    <xf numFmtId="0" fontId="2" fillId="3" borderId="1" pivotButton="0" quotePrefix="0" xfId="0"/>
    <xf numFmtId="166" fontId="0" fillId="0" borderId="0" pivotButton="0" quotePrefix="0" xfId="0"/>
    <xf numFmtId="165" fontId="0" fillId="0" borderId="0" pivotButton="0" quotePrefix="0" xfId="0"/>
    <xf numFmtId="3" fontId="0" fillId="0" borderId="0" pivotButton="0" quotePrefix="0" xfId="0"/>
    <xf numFmtId="10" fontId="0" fillId="0" borderId="0" pivotButton="0" quotePrefix="0" xfId="0"/>
    <xf numFmtId="0" fontId="0" fillId="5" borderId="0" pivotButton="0" quotePrefix="0" xfId="0"/>
    <xf numFmtId="166" fontId="0" fillId="5" borderId="0" pivotButton="0" quotePrefix="0" xfId="0"/>
    <xf numFmtId="165" fontId="0" fillId="5" borderId="0" pivotButton="0" quotePrefix="0" xfId="0"/>
    <xf numFmtId="3" fontId="0" fillId="5" borderId="0" pivotButton="0" quotePrefix="0" xfId="0"/>
    <xf numFmtId="10" fontId="0" fillId="5" borderId="0" pivotButton="0" quotePrefix="0" xfId="0"/>
    <xf numFmtId="167" fontId="0" fillId="0" borderId="0" pivotButton="0" quotePrefix="0" xfId="0"/>
    <xf numFmtId="0" fontId="2" fillId="0" borderId="0" applyAlignment="1" pivotButton="0" quotePrefix="0" xfId="0">
      <alignment horizontal="center"/>
    </xf>
    <xf numFmtId="3" fontId="2" fillId="0" borderId="0" pivotButton="0" quotePrefix="0" xfId="0"/>
    <xf numFmtId="0" fontId="0" fillId="5" borderId="0" applyAlignment="1" pivotButton="0" quotePrefix="0" xfId="0">
      <alignment vertical="top" wrapText="1"/>
    </xf>
    <xf numFmtId="0" fontId="2" fillId="6" borderId="0" pivotButton="0" quotePrefix="0" xfId="0"/>
    <xf numFmtId="0" fontId="2" fillId="7" borderId="0" pivotButton="0" quotePrefix="0" xfId="0"/>
    <xf numFmtId="168" fontId="2" fillId="3" borderId="1" pivotButton="0" quotePrefix="0" xfId="0"/>
    <xf numFmtId="169" fontId="2" fillId="3" borderId="1" pivotButton="0" quotePrefix="0" xfId="0"/>
    <xf numFmtId="168" fontId="0" fillId="0" borderId="0" pivotButton="0" quotePrefix="0" xfId="0"/>
    <xf numFmtId="2" fontId="0" fillId="0" borderId="0" pivotButton="0" quotePrefix="0" xfId="0"/>
    <xf numFmtId="168" fontId="0" fillId="5" borderId="0" pivotButton="0" quotePrefix="0" xfId="0"/>
    <xf numFmtId="2" fontId="0" fillId="5" borderId="0" pivotButton="0" quotePrefix="0" xfId="0"/>
    <xf numFmtId="168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3" fillId="5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86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</cols>
  <sheetData>
    <row r="1">
      <c r="A1" s="1" t="inlineStr">
        <is>
          <t>Stock Quotes in Excel - Template Workbook (Live Formulas)</t>
        </is>
      </c>
      <c r="B1" s="2" t="n"/>
      <c r="C1" s="2" t="n"/>
      <c r="D1" s="2" t="n"/>
      <c r="E1" s="2" t="n"/>
    </row>
    <row r="3">
      <c r="A3" s="3" t="inlineStr">
        <is>
          <t>Purpose</t>
        </is>
      </c>
      <c r="B3" s="4" t="inlineStr">
        <is>
          <t>Live quote board driven entirely by MarketXLS formulas. Type a ticker in the yellow input column and every field on every sheet follows.</t>
        </is>
      </c>
    </row>
    <row r="4">
      <c r="A4" s="3" t="inlineStr">
        <is>
          <t>Data as of</t>
        </is>
      </c>
      <c r="B4" s="4" t="inlineStr">
        <is>
          <t>Live - recalculates on refresh</t>
        </is>
      </c>
    </row>
    <row r="5">
      <c r="A5" s="3" t="inlineStr">
        <is>
          <t>Read this first</t>
        </is>
      </c>
      <c r="B5" s="4" t="inlineStr">
        <is>
          <t>A quote board is only useful if you can tell a live number from a stale one. The audit sheet exists for that single reason.</t>
        </is>
      </c>
    </row>
    <row r="6">
      <c r="A6" s="3" t="inlineStr">
        <is>
          <t>Website</t>
        </is>
      </c>
      <c r="B6" s="4" t="inlineStr">
        <is>
          <t>https://marketxls.com</t>
        </is>
      </c>
    </row>
    <row r="7">
      <c r="A7" s="3" t="inlineStr">
        <is>
          <t>Book Demo</t>
        </is>
      </c>
      <c r="B7" s="4" t="inlineStr">
        <is>
          <t>https://marketxls.com/book-demo</t>
        </is>
      </c>
    </row>
    <row r="8">
      <c r="A8" s="3" t="inlineStr">
        <is>
          <t>Pricing</t>
        </is>
      </c>
      <c r="B8" s="4" t="inlineStr">
        <is>
          <t>https://marketxls.com/pricing</t>
        </is>
      </c>
    </row>
    <row r="9">
      <c r="A9" s="3" t="inlineStr">
        <is>
          <t>Stock Data in Excel</t>
        </is>
      </c>
      <c r="B9" s="4" t="inlineStr">
        <is>
          <t>https://stockdatainexcel.com</t>
        </is>
      </c>
    </row>
    <row r="10">
      <c r="A10" s="3" t="inlineStr">
        <is>
          <t>Sheet 1</t>
        </is>
      </c>
      <c r="B10" s="4" t="inlineStr">
        <is>
          <t>How To Use - what each sheet does and which formulas drive it</t>
        </is>
      </c>
    </row>
    <row r="11">
      <c r="A11" s="3" t="inlineStr">
        <is>
          <t>Sheet 2</t>
        </is>
      </c>
      <c r="B11" s="4" t="inlineStr">
        <is>
          <t>Live Quote Board - 16 tickers with last, bid, ask, open, high, low, volume and change</t>
        </is>
      </c>
    </row>
    <row r="12">
      <c r="A12" s="3" t="inlineStr">
        <is>
          <t>Sheet 3</t>
        </is>
      </c>
      <c r="B12" s="4" t="inlineStr">
        <is>
          <t>Quote Health Audit - four pass or fail tests per row: staleness, spread, liquidity, range</t>
        </is>
      </c>
    </row>
    <row r="13">
      <c r="A13" s="3" t="inlineStr">
        <is>
          <t>Sheet 4</t>
        </is>
      </c>
      <c r="B13" s="4" t="inlineStr">
        <is>
          <t>Refresh Scenarios - five refresh modes with latency, cost and the failure each one carries</t>
        </is>
      </c>
    </row>
    <row r="14">
      <c r="A14" s="3" t="inlineStr">
        <is>
          <t>Sheet 5</t>
        </is>
      </c>
      <c r="B14" s="4" t="inlineStr">
        <is>
          <t>Watchlist Allocation - share counts and weights driven by the yellow input cells</t>
        </is>
      </c>
    </row>
    <row r="15">
      <c r="A15" s="3" t="inlineStr">
        <is>
          <t>Sheet 6</t>
        </is>
      </c>
      <c r="B15" s="4" t="inlineStr">
        <is>
          <t>Quote Field Cross-Check - which function answers which question, and its second opinion</t>
        </is>
      </c>
    </row>
    <row r="16">
      <c r="A16" s="3" t="inlineStr">
        <is>
          <t>Yellow cells</t>
        </is>
      </c>
      <c r="B16" s="4" t="inlineStr">
        <is>
          <t>Yellow cells are inputs. Everything else is calculated. Do not overwrite a white cell.</t>
        </is>
      </c>
    </row>
    <row r="17">
      <c r="A17" s="3" t="inlineStr">
        <is>
          <t>Educational use</t>
        </is>
      </c>
      <c r="B17" s="4" t="inlineStr">
        <is>
          <t>This workbook is an educational tool. It contains no recommendation to buy or sell any security, and the values shown are illustrative.</t>
        </is>
      </c>
    </row>
    <row r="18">
      <c r="A18" s="3" t="inlineStr">
        <is>
          <t>Recalculation</t>
        </is>
      </c>
      <c r="B18" s="4" t="inlineStr">
        <is>
          <t>Press F9 for a full recalculation. Check the timestamp column on the audit sheet afterwards, not the price column.</t>
        </is>
      </c>
    </row>
    <row r="20">
      <c r="A20" s="1" t="inlineStr">
        <is>
          <t>MarketXLS Functions Used in This Sheet</t>
        </is>
      </c>
      <c r="B20" s="2" t="n"/>
      <c r="C20" s="2" t="n"/>
      <c r="D20" s="2" t="n"/>
      <c r="E20" s="2" t="n"/>
    </row>
    <row r="21">
      <c r="A21" s="5">
        <f>QM_Last(Symbol) -&gt; last traded price, the board value</f>
        <v/>
      </c>
    </row>
    <row r="22">
      <c r="A22" s="5">
        <f>QM_Bid(Symbol) -&gt; current bid</f>
        <v/>
      </c>
    </row>
    <row r="23">
      <c r="A23" s="5">
        <f>QM_Ask(Symbol) -&gt; current ask</f>
        <v/>
      </c>
    </row>
    <row r="24">
      <c r="A24" s="5">
        <f>QM_DateTime(Symbol) -&gt; quote timestamp used for staleness</f>
        <v/>
      </c>
    </row>
    <row r="25">
      <c r="A25" s="5">
        <f>QM_Volume(Symbol) -&gt; shares traded in the session</f>
        <v/>
      </c>
    </row>
    <row r="26">
      <c r="A26" s="5">
        <f>Name(Symbol) -&gt; instrument name, confirms the ticker resolved</f>
        <v/>
      </c>
    </row>
    <row r="27">
      <c r="A27" s="5">
        <f>Exchange(Symbol) -&gt; listing venue</f>
        <v/>
      </c>
    </row>
    <row r="28">
      <c r="A28" s="5">
        <f>Stream_Last(Symbol) -&gt; streaming last price for live watchlists</f>
        <v/>
      </c>
    </row>
    <row r="30">
      <c r="A30" s="3" t="inlineStr">
        <is>
          <t>MarketXLS website</t>
        </is>
      </c>
      <c r="B30" t="inlineStr">
        <is>
          <t>https://marketxls.com</t>
        </is>
      </c>
    </row>
    <row r="31">
      <c r="A31" s="3" t="inlineStr">
        <is>
          <t>Book a demo</t>
        </is>
      </c>
      <c r="B31" t="inlineStr">
        <is>
          <t>https://marketxls.com/book-demo</t>
        </is>
      </c>
    </row>
    <row r="32">
      <c r="A32" s="3" t="inlineStr">
        <is>
          <t>Pricing</t>
        </is>
      </c>
      <c r="B32" t="inlineStr">
        <is>
          <t>https://marketxls.com/pricing</t>
        </is>
      </c>
    </row>
    <row r="33">
      <c r="A33" s="3" t="inlineStr">
        <is>
          <t>Stock Data in Excel</t>
        </is>
      </c>
      <c r="B33" t="inlineStr">
        <is>
          <t>https://stockdatainexcel.com</t>
        </is>
      </c>
    </row>
  </sheetData>
  <mergeCells count="2">
    <mergeCell ref="A1:E1"/>
    <mergeCell ref="A20:E2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14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16" customWidth="1" min="12" max="12"/>
    <col width="20" customWidth="1" min="13" max="13"/>
    <col width="20" customWidth="1" min="14" max="14"/>
  </cols>
  <sheetData>
    <row r="1">
      <c r="A1" s="1" t="inlineStr">
        <is>
          <t>Live Quote Board (Live MarketXLS Formulas)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</row>
    <row r="2">
      <c r="A2" s="3" t="inlineStr">
        <is>
          <t>Data as of:</t>
        </is>
      </c>
      <c r="B2" s="6">
        <f>NOW()</f>
        <v/>
      </c>
    </row>
    <row r="4">
      <c r="A4" s="3" t="inlineStr">
        <is>
          <t>Stale after (minutes)</t>
        </is>
      </c>
      <c r="B4" s="7" t="n">
        <v>15</v>
      </c>
    </row>
    <row r="5">
      <c r="A5" s="3" t="inlineStr">
        <is>
          <t>Max acceptable spread %</t>
        </is>
      </c>
      <c r="B5" s="8" t="n">
        <v>0.0025</v>
      </c>
    </row>
    <row r="6">
      <c r="A6" s="3" t="inlineStr">
        <is>
          <t>Min acceptable volume</t>
        </is>
      </c>
      <c r="B6" s="9" t="n">
        <v>100000</v>
      </c>
    </row>
    <row r="8">
      <c r="A8" s="10" t="inlineStr">
        <is>
          <t>Ticker</t>
        </is>
      </c>
      <c r="B8" s="10" t="inlineStr">
        <is>
          <t>Name</t>
        </is>
      </c>
      <c r="C8" s="10" t="inlineStr">
        <is>
          <t>Exchange</t>
        </is>
      </c>
      <c r="D8" s="10" t="inlineStr">
        <is>
          <t>Last</t>
        </is>
      </c>
      <c r="E8" s="10" t="inlineStr">
        <is>
          <t>Bid</t>
        </is>
      </c>
      <c r="F8" s="10" t="inlineStr">
        <is>
          <t>Ask</t>
        </is>
      </c>
      <c r="G8" s="10" t="inlineStr">
        <is>
          <t>Spread %</t>
        </is>
      </c>
      <c r="H8" s="10" t="inlineStr">
        <is>
          <t>Prev Close</t>
        </is>
      </c>
      <c r="I8" s="10" t="inlineStr">
        <is>
          <t>Open</t>
        </is>
      </c>
      <c r="J8" s="10" t="inlineStr">
        <is>
          <t>Day High</t>
        </is>
      </c>
      <c r="K8" s="10" t="inlineStr">
        <is>
          <t>Day Low</t>
        </is>
      </c>
      <c r="L8" s="10" t="inlineStr">
        <is>
          <t>Volume</t>
        </is>
      </c>
      <c r="M8" s="10" t="inlineStr">
        <is>
          <t>Change %</t>
        </is>
      </c>
    </row>
    <row r="9">
      <c r="A9" s="11" t="inlineStr">
        <is>
          <t>MSFT</t>
        </is>
      </c>
      <c r="B9">
        <f>Name($A9)</f>
        <v/>
      </c>
      <c r="C9">
        <f>Exchange($A9)</f>
        <v/>
      </c>
      <c r="D9" s="12">
        <f>QM_Last($A9)</f>
        <v/>
      </c>
      <c r="E9" s="12">
        <f>QM_Bid($A9)</f>
        <v/>
      </c>
      <c r="F9" s="12">
        <f>QM_Ask($A9)</f>
        <v/>
      </c>
      <c r="G9" s="13">
        <f>IF($D9=0,"",($F9-$E9)/$D9)</f>
        <v/>
      </c>
      <c r="H9" s="12">
        <f>QM_PreviousClose($A9)</f>
        <v/>
      </c>
      <c r="I9" s="12">
        <f>QM_Open($A9)</f>
        <v/>
      </c>
      <c r="J9" s="12">
        <f>QM_High($A9)</f>
        <v/>
      </c>
      <c r="K9" s="12">
        <f>QM_Low($A9)</f>
        <v/>
      </c>
      <c r="L9" s="14">
        <f>QM_Volume($A9)</f>
        <v/>
      </c>
      <c r="M9" s="15">
        <f>QM_ChangePercent($A9)/100</f>
        <v/>
      </c>
    </row>
    <row r="10">
      <c r="A10" s="11" t="inlineStr">
        <is>
          <t>JNJ</t>
        </is>
      </c>
      <c r="B10" s="16">
        <f>Name($A10)</f>
        <v/>
      </c>
      <c r="C10" s="16">
        <f>Exchange($A10)</f>
        <v/>
      </c>
      <c r="D10" s="17">
        <f>QM_Last($A10)</f>
        <v/>
      </c>
      <c r="E10" s="17">
        <f>QM_Bid($A10)</f>
        <v/>
      </c>
      <c r="F10" s="17">
        <f>QM_Ask($A10)</f>
        <v/>
      </c>
      <c r="G10" s="18">
        <f>IF($D10=0,"",($F10-$E10)/$D10)</f>
        <v/>
      </c>
      <c r="H10" s="17">
        <f>QM_PreviousClose($A10)</f>
        <v/>
      </c>
      <c r="I10" s="17">
        <f>QM_Open($A10)</f>
        <v/>
      </c>
      <c r="J10" s="17">
        <f>QM_High($A10)</f>
        <v/>
      </c>
      <c r="K10" s="17">
        <f>QM_Low($A10)</f>
        <v/>
      </c>
      <c r="L10" s="19">
        <f>QM_Volume($A10)</f>
        <v/>
      </c>
      <c r="M10" s="20">
        <f>QM_ChangePercent($A10)/100</f>
        <v/>
      </c>
    </row>
    <row r="11">
      <c r="A11" s="11" t="inlineStr">
        <is>
          <t>KO</t>
        </is>
      </c>
      <c r="B11">
        <f>Name($A11)</f>
        <v/>
      </c>
      <c r="C11">
        <f>Exchange($A11)</f>
        <v/>
      </c>
      <c r="D11" s="12">
        <f>QM_Last($A11)</f>
        <v/>
      </c>
      <c r="E11" s="12">
        <f>QM_Bid($A11)</f>
        <v/>
      </c>
      <c r="F11" s="12">
        <f>QM_Ask($A11)</f>
        <v/>
      </c>
      <c r="G11" s="13">
        <f>IF($D11=0,"",($F11-$E11)/$D11)</f>
        <v/>
      </c>
      <c r="H11" s="12">
        <f>QM_PreviousClose($A11)</f>
        <v/>
      </c>
      <c r="I11" s="12">
        <f>QM_Open($A11)</f>
        <v/>
      </c>
      <c r="J11" s="12">
        <f>QM_High($A11)</f>
        <v/>
      </c>
      <c r="K11" s="12">
        <f>QM_Low($A11)</f>
        <v/>
      </c>
      <c r="L11" s="14">
        <f>QM_Volume($A11)</f>
        <v/>
      </c>
      <c r="M11" s="15">
        <f>QM_ChangePercent($A11)/100</f>
        <v/>
      </c>
    </row>
    <row r="12">
      <c r="A12" s="11" t="inlineStr">
        <is>
          <t>PG</t>
        </is>
      </c>
      <c r="B12" s="16">
        <f>Name($A12)</f>
        <v/>
      </c>
      <c r="C12" s="16">
        <f>Exchange($A12)</f>
        <v/>
      </c>
      <c r="D12" s="17">
        <f>QM_Last($A12)</f>
        <v/>
      </c>
      <c r="E12" s="17">
        <f>QM_Bid($A12)</f>
        <v/>
      </c>
      <c r="F12" s="17">
        <f>QM_Ask($A12)</f>
        <v/>
      </c>
      <c r="G12" s="18">
        <f>IF($D12=0,"",($F12-$E12)/$D12)</f>
        <v/>
      </c>
      <c r="H12" s="17">
        <f>QM_PreviousClose($A12)</f>
        <v/>
      </c>
      <c r="I12" s="17">
        <f>QM_Open($A12)</f>
        <v/>
      </c>
      <c r="J12" s="17">
        <f>QM_High($A12)</f>
        <v/>
      </c>
      <c r="K12" s="17">
        <f>QM_Low($A12)</f>
        <v/>
      </c>
      <c r="L12" s="19">
        <f>QM_Volume($A12)</f>
        <v/>
      </c>
      <c r="M12" s="20">
        <f>QM_ChangePercent($A12)/100</f>
        <v/>
      </c>
    </row>
    <row r="13">
      <c r="A13" s="11" t="inlineStr">
        <is>
          <t>VZ</t>
        </is>
      </c>
      <c r="B13">
        <f>Name($A13)</f>
        <v/>
      </c>
      <c r="C13">
        <f>Exchange($A13)</f>
        <v/>
      </c>
      <c r="D13" s="12">
        <f>QM_Last($A13)</f>
        <v/>
      </c>
      <c r="E13" s="12">
        <f>QM_Bid($A13)</f>
        <v/>
      </c>
      <c r="F13" s="12">
        <f>QM_Ask($A13)</f>
        <v/>
      </c>
      <c r="G13" s="13">
        <f>IF($D13=0,"",($F13-$E13)/$D13)</f>
        <v/>
      </c>
      <c r="H13" s="12">
        <f>QM_PreviousClose($A13)</f>
        <v/>
      </c>
      <c r="I13" s="12">
        <f>QM_Open($A13)</f>
        <v/>
      </c>
      <c r="J13" s="12">
        <f>QM_High($A13)</f>
        <v/>
      </c>
      <c r="K13" s="12">
        <f>QM_Low($A13)</f>
        <v/>
      </c>
      <c r="L13" s="14">
        <f>QM_Volume($A13)</f>
        <v/>
      </c>
      <c r="M13" s="15">
        <f>QM_ChangePercent($A13)/100</f>
        <v/>
      </c>
    </row>
    <row r="14">
      <c r="A14" s="11" t="inlineStr">
        <is>
          <t>CSCO</t>
        </is>
      </c>
      <c r="B14" s="16">
        <f>Name($A14)</f>
        <v/>
      </c>
      <c r="C14" s="16">
        <f>Exchange($A14)</f>
        <v/>
      </c>
      <c r="D14" s="17">
        <f>QM_Last($A14)</f>
        <v/>
      </c>
      <c r="E14" s="17">
        <f>QM_Bid($A14)</f>
        <v/>
      </c>
      <c r="F14" s="17">
        <f>QM_Ask($A14)</f>
        <v/>
      </c>
      <c r="G14" s="18">
        <f>IF($D14=0,"",($F14-$E14)/$D14)</f>
        <v/>
      </c>
      <c r="H14" s="17">
        <f>QM_PreviousClose($A14)</f>
        <v/>
      </c>
      <c r="I14" s="17">
        <f>QM_Open($A14)</f>
        <v/>
      </c>
      <c r="J14" s="17">
        <f>QM_High($A14)</f>
        <v/>
      </c>
      <c r="K14" s="17">
        <f>QM_Low($A14)</f>
        <v/>
      </c>
      <c r="L14" s="19">
        <f>QM_Volume($A14)</f>
        <v/>
      </c>
      <c r="M14" s="20">
        <f>QM_ChangePercent($A14)/100</f>
        <v/>
      </c>
    </row>
    <row r="15">
      <c r="A15" s="11" t="inlineStr">
        <is>
          <t>PEP</t>
        </is>
      </c>
      <c r="B15">
        <f>Name($A15)</f>
        <v/>
      </c>
      <c r="C15">
        <f>Exchange($A15)</f>
        <v/>
      </c>
      <c r="D15" s="12">
        <f>QM_Last($A15)</f>
        <v/>
      </c>
      <c r="E15" s="12">
        <f>QM_Bid($A15)</f>
        <v/>
      </c>
      <c r="F15" s="12">
        <f>QM_Ask($A15)</f>
        <v/>
      </c>
      <c r="G15" s="13">
        <f>IF($D15=0,"",($F15-$E15)/$D15)</f>
        <v/>
      </c>
      <c r="H15" s="12">
        <f>QM_PreviousClose($A15)</f>
        <v/>
      </c>
      <c r="I15" s="12">
        <f>QM_Open($A15)</f>
        <v/>
      </c>
      <c r="J15" s="12">
        <f>QM_High($A15)</f>
        <v/>
      </c>
      <c r="K15" s="12">
        <f>QM_Low($A15)</f>
        <v/>
      </c>
      <c r="L15" s="14">
        <f>QM_Volume($A15)</f>
        <v/>
      </c>
      <c r="M15" s="15">
        <f>QM_ChangePercent($A15)/100</f>
        <v/>
      </c>
    </row>
    <row r="16">
      <c r="A16" s="11" t="inlineStr">
        <is>
          <t>ABBV</t>
        </is>
      </c>
      <c r="B16" s="16">
        <f>Name($A16)</f>
        <v/>
      </c>
      <c r="C16" s="16">
        <f>Exchange($A16)</f>
        <v/>
      </c>
      <c r="D16" s="17">
        <f>QM_Last($A16)</f>
        <v/>
      </c>
      <c r="E16" s="17">
        <f>QM_Bid($A16)</f>
        <v/>
      </c>
      <c r="F16" s="17">
        <f>QM_Ask($A16)</f>
        <v/>
      </c>
      <c r="G16" s="18">
        <f>IF($D16=0,"",($F16-$E16)/$D16)</f>
        <v/>
      </c>
      <c r="H16" s="17">
        <f>QM_PreviousClose($A16)</f>
        <v/>
      </c>
      <c r="I16" s="17">
        <f>QM_Open($A16)</f>
        <v/>
      </c>
      <c r="J16" s="17">
        <f>QM_High($A16)</f>
        <v/>
      </c>
      <c r="K16" s="17">
        <f>QM_Low($A16)</f>
        <v/>
      </c>
      <c r="L16" s="19">
        <f>QM_Volume($A16)</f>
        <v/>
      </c>
      <c r="M16" s="20">
        <f>QM_ChangePercent($A16)/100</f>
        <v/>
      </c>
    </row>
    <row r="17">
      <c r="A17" s="11" t="inlineStr">
        <is>
          <t>MRK</t>
        </is>
      </c>
      <c r="B17">
        <f>Name($A17)</f>
        <v/>
      </c>
      <c r="C17">
        <f>Exchange($A17)</f>
        <v/>
      </c>
      <c r="D17" s="12">
        <f>QM_Last($A17)</f>
        <v/>
      </c>
      <c r="E17" s="12">
        <f>QM_Bid($A17)</f>
        <v/>
      </c>
      <c r="F17" s="12">
        <f>QM_Ask($A17)</f>
        <v/>
      </c>
      <c r="G17" s="13">
        <f>IF($D17=0,"",($F17-$E17)/$D17)</f>
        <v/>
      </c>
      <c r="H17" s="12">
        <f>QM_PreviousClose($A17)</f>
        <v/>
      </c>
      <c r="I17" s="12">
        <f>QM_Open($A17)</f>
        <v/>
      </c>
      <c r="J17" s="12">
        <f>QM_High($A17)</f>
        <v/>
      </c>
      <c r="K17" s="12">
        <f>QM_Low($A17)</f>
        <v/>
      </c>
      <c r="L17" s="14">
        <f>QM_Volume($A17)</f>
        <v/>
      </c>
      <c r="M17" s="15">
        <f>QM_ChangePercent($A17)/100</f>
        <v/>
      </c>
    </row>
    <row r="18">
      <c r="A18" s="11" t="inlineStr">
        <is>
          <t>WMT</t>
        </is>
      </c>
      <c r="B18" s="16">
        <f>Name($A18)</f>
        <v/>
      </c>
      <c r="C18" s="16">
        <f>Exchange($A18)</f>
        <v/>
      </c>
      <c r="D18" s="17">
        <f>QM_Last($A18)</f>
        <v/>
      </c>
      <c r="E18" s="17">
        <f>QM_Bid($A18)</f>
        <v/>
      </c>
      <c r="F18" s="17">
        <f>QM_Ask($A18)</f>
        <v/>
      </c>
      <c r="G18" s="18">
        <f>IF($D18=0,"",($F18-$E18)/$D18)</f>
        <v/>
      </c>
      <c r="H18" s="17">
        <f>QM_PreviousClose($A18)</f>
        <v/>
      </c>
      <c r="I18" s="17">
        <f>QM_Open($A18)</f>
        <v/>
      </c>
      <c r="J18" s="17">
        <f>QM_High($A18)</f>
        <v/>
      </c>
      <c r="K18" s="17">
        <f>QM_Low($A18)</f>
        <v/>
      </c>
      <c r="L18" s="19">
        <f>QM_Volume($A18)</f>
        <v/>
      </c>
      <c r="M18" s="20">
        <f>QM_ChangePercent($A18)/100</f>
        <v/>
      </c>
    </row>
    <row r="19">
      <c r="A19" s="11" t="inlineStr">
        <is>
          <t>HD</t>
        </is>
      </c>
      <c r="B19">
        <f>Name($A19)</f>
        <v/>
      </c>
      <c r="C19">
        <f>Exchange($A19)</f>
        <v/>
      </c>
      <c r="D19" s="12">
        <f>QM_Last($A19)</f>
        <v/>
      </c>
      <c r="E19" s="12">
        <f>QM_Bid($A19)</f>
        <v/>
      </c>
      <c r="F19" s="12">
        <f>QM_Ask($A19)</f>
        <v/>
      </c>
      <c r="G19" s="13">
        <f>IF($D19=0,"",($F19-$E19)/$D19)</f>
        <v/>
      </c>
      <c r="H19" s="12">
        <f>QM_PreviousClose($A19)</f>
        <v/>
      </c>
      <c r="I19" s="12">
        <f>QM_Open($A19)</f>
        <v/>
      </c>
      <c r="J19" s="12">
        <f>QM_High($A19)</f>
        <v/>
      </c>
      <c r="K19" s="12">
        <f>QM_Low($A19)</f>
        <v/>
      </c>
      <c r="L19" s="14">
        <f>QM_Volume($A19)</f>
        <v/>
      </c>
      <c r="M19" s="15">
        <f>QM_ChangePercent($A19)/100</f>
        <v/>
      </c>
    </row>
    <row r="20">
      <c r="A20" s="11" t="inlineStr">
        <is>
          <t>CVX</t>
        </is>
      </c>
      <c r="B20" s="16">
        <f>Name($A20)</f>
        <v/>
      </c>
      <c r="C20" s="16">
        <f>Exchange($A20)</f>
        <v/>
      </c>
      <c r="D20" s="17">
        <f>QM_Last($A20)</f>
        <v/>
      </c>
      <c r="E20" s="17">
        <f>QM_Bid($A20)</f>
        <v/>
      </c>
      <c r="F20" s="17">
        <f>QM_Ask($A20)</f>
        <v/>
      </c>
      <c r="G20" s="18">
        <f>IF($D20=0,"",($F20-$E20)/$D20)</f>
        <v/>
      </c>
      <c r="H20" s="17">
        <f>QM_PreviousClose($A20)</f>
        <v/>
      </c>
      <c r="I20" s="17">
        <f>QM_Open($A20)</f>
        <v/>
      </c>
      <c r="J20" s="17">
        <f>QM_High($A20)</f>
        <v/>
      </c>
      <c r="K20" s="17">
        <f>QM_Low($A20)</f>
        <v/>
      </c>
      <c r="L20" s="19">
        <f>QM_Volume($A20)</f>
        <v/>
      </c>
      <c r="M20" s="20">
        <f>QM_ChangePercent($A20)/100</f>
        <v/>
      </c>
    </row>
    <row r="21">
      <c r="A21" s="11" t="inlineStr">
        <is>
          <t>IBM</t>
        </is>
      </c>
      <c r="B21">
        <f>Name($A21)</f>
        <v/>
      </c>
      <c r="C21">
        <f>Exchange($A21)</f>
        <v/>
      </c>
      <c r="D21" s="12">
        <f>QM_Last($A21)</f>
        <v/>
      </c>
      <c r="E21" s="12">
        <f>QM_Bid($A21)</f>
        <v/>
      </c>
      <c r="F21" s="12">
        <f>QM_Ask($A21)</f>
        <v/>
      </c>
      <c r="G21" s="13">
        <f>IF($D21=0,"",($F21-$E21)/$D21)</f>
        <v/>
      </c>
      <c r="H21" s="12">
        <f>QM_PreviousClose($A21)</f>
        <v/>
      </c>
      <c r="I21" s="12">
        <f>QM_Open($A21)</f>
        <v/>
      </c>
      <c r="J21" s="12">
        <f>QM_High($A21)</f>
        <v/>
      </c>
      <c r="K21" s="12">
        <f>QM_Low($A21)</f>
        <v/>
      </c>
      <c r="L21" s="14">
        <f>QM_Volume($A21)</f>
        <v/>
      </c>
      <c r="M21" s="15">
        <f>QM_ChangePercent($A21)/100</f>
        <v/>
      </c>
    </row>
    <row r="22">
      <c r="A22" s="11" t="inlineStr">
        <is>
          <t>SPY</t>
        </is>
      </c>
      <c r="B22" s="16">
        <f>Name($A22)</f>
        <v/>
      </c>
      <c r="C22" s="16">
        <f>Exchange($A22)</f>
        <v/>
      </c>
      <c r="D22" s="17">
        <f>QM_Last($A22)</f>
        <v/>
      </c>
      <c r="E22" s="17">
        <f>QM_Bid($A22)</f>
        <v/>
      </c>
      <c r="F22" s="17">
        <f>QM_Ask($A22)</f>
        <v/>
      </c>
      <c r="G22" s="18">
        <f>IF($D22=0,"",($F22-$E22)/$D22)</f>
        <v/>
      </c>
      <c r="H22" s="17">
        <f>QM_PreviousClose($A22)</f>
        <v/>
      </c>
      <c r="I22" s="17">
        <f>QM_Open($A22)</f>
        <v/>
      </c>
      <c r="J22" s="17">
        <f>QM_High($A22)</f>
        <v/>
      </c>
      <c r="K22" s="17">
        <f>QM_Low($A22)</f>
        <v/>
      </c>
      <c r="L22" s="19">
        <f>QM_Volume($A22)</f>
        <v/>
      </c>
      <c r="M22" s="20">
        <f>QM_ChangePercent($A22)/100</f>
        <v/>
      </c>
    </row>
    <row r="23">
      <c r="A23" s="11" t="inlineStr">
        <is>
          <t>QQQ</t>
        </is>
      </c>
      <c r="B23">
        <f>Name($A23)</f>
        <v/>
      </c>
      <c r="C23">
        <f>Exchange($A23)</f>
        <v/>
      </c>
      <c r="D23" s="12">
        <f>QM_Last($A23)</f>
        <v/>
      </c>
      <c r="E23" s="12">
        <f>QM_Bid($A23)</f>
        <v/>
      </c>
      <c r="F23" s="12">
        <f>QM_Ask($A23)</f>
        <v/>
      </c>
      <c r="G23" s="13">
        <f>IF($D23=0,"",($F23-$E23)/$D23)</f>
        <v/>
      </c>
      <c r="H23" s="12">
        <f>QM_PreviousClose($A23)</f>
        <v/>
      </c>
      <c r="I23" s="12">
        <f>QM_Open($A23)</f>
        <v/>
      </c>
      <c r="J23" s="12">
        <f>QM_High($A23)</f>
        <v/>
      </c>
      <c r="K23" s="12">
        <f>QM_Low($A23)</f>
        <v/>
      </c>
      <c r="L23" s="14">
        <f>QM_Volume($A23)</f>
        <v/>
      </c>
      <c r="M23" s="15">
        <f>QM_ChangePercent($A23)/100</f>
        <v/>
      </c>
    </row>
    <row r="24">
      <c r="A24" s="11" t="inlineStr">
        <is>
          <t>IWM</t>
        </is>
      </c>
      <c r="B24" s="16">
        <f>Name($A24)</f>
        <v/>
      </c>
      <c r="C24" s="16">
        <f>Exchange($A24)</f>
        <v/>
      </c>
      <c r="D24" s="17">
        <f>QM_Last($A24)</f>
        <v/>
      </c>
      <c r="E24" s="17">
        <f>QM_Bid($A24)</f>
        <v/>
      </c>
      <c r="F24" s="17">
        <f>QM_Ask($A24)</f>
        <v/>
      </c>
      <c r="G24" s="18">
        <f>IF($D24=0,"",($F24-$E24)/$D24)</f>
        <v/>
      </c>
      <c r="H24" s="17">
        <f>QM_PreviousClose($A24)</f>
        <v/>
      </c>
      <c r="I24" s="17">
        <f>QM_Open($A24)</f>
        <v/>
      </c>
      <c r="J24" s="17">
        <f>QM_High($A24)</f>
        <v/>
      </c>
      <c r="K24" s="17">
        <f>QM_Low($A24)</f>
        <v/>
      </c>
      <c r="L24" s="19">
        <f>QM_Volume($A24)</f>
        <v/>
      </c>
      <c r="M24" s="20">
        <f>QM_ChangePercent($A24)/100</f>
        <v/>
      </c>
    </row>
    <row r="26">
      <c r="A26" s="3" t="inlineStr">
        <is>
          <t>Note</t>
        </is>
      </c>
      <c r="B26" t="inlineStr">
        <is>
          <t>Spread % is (Ask - Bid) / Last. A wide spread on a normally tight name is a data warning before it is a market signal.</t>
        </is>
      </c>
    </row>
    <row r="28">
      <c r="A28" s="1" t="inlineStr">
        <is>
          <t>MarketXLS Functions Used in This Sheet</t>
        </is>
      </c>
      <c r="B28" s="2" t="n"/>
      <c r="C28" s="2" t="n"/>
      <c r="D28" s="2" t="n"/>
      <c r="E28" s="2" t="n"/>
      <c r="F28" s="2" t="n"/>
    </row>
    <row r="29">
      <c r="A29" s="5">
        <f>QM_Last(Symbol) -&gt; last traded price</f>
        <v/>
      </c>
    </row>
    <row r="30">
      <c r="A30" s="5">
        <f>QM_Bid(Symbol) -&gt; bid side of the quote</f>
        <v/>
      </c>
    </row>
    <row r="31">
      <c r="A31" s="5">
        <f>QM_Ask(Symbol) -&gt; ask side of the quote</f>
        <v/>
      </c>
    </row>
    <row r="32">
      <c r="A32" s="5">
        <f>QM_PreviousClose(Symbol) -&gt; prior session close</f>
        <v/>
      </c>
    </row>
    <row r="33">
      <c r="A33" s="5">
        <f>QM_Open(Symbol) -&gt; session open</f>
        <v/>
      </c>
    </row>
    <row r="34">
      <c r="A34" s="5">
        <f>QM_High(Symbol) -&gt; session high</f>
        <v/>
      </c>
    </row>
    <row r="35">
      <c r="A35" s="5">
        <f>QM_Low(Symbol) -&gt; session low</f>
        <v/>
      </c>
    </row>
    <row r="36">
      <c r="A36" s="5">
        <f>QM_Volume(Symbol) -&gt; session volume</f>
        <v/>
      </c>
    </row>
    <row r="37">
      <c r="A37" s="5">
        <f>QM_Change(Symbol) -&gt; change on the day</f>
        <v/>
      </c>
    </row>
    <row r="38">
      <c r="A38" s="5">
        <f>QM_ChangePercent(Symbol) -&gt; percent change on the day</f>
        <v/>
      </c>
    </row>
    <row r="39">
      <c r="A39" s="5">
        <f>Name(Symbol) -&gt; instrument name</f>
        <v/>
      </c>
    </row>
    <row r="40">
      <c r="A40" s="5">
        <f>Exchange(Symbol) -&gt; listing venue</f>
        <v/>
      </c>
    </row>
    <row r="42">
      <c r="A42" s="3" t="inlineStr">
        <is>
          <t>MarketXLS website</t>
        </is>
      </c>
      <c r="B42" t="inlineStr">
        <is>
          <t>https://marketxls.com</t>
        </is>
      </c>
    </row>
    <row r="43">
      <c r="A43" s="3" t="inlineStr">
        <is>
          <t>Book a demo</t>
        </is>
      </c>
      <c r="B43" t="inlineStr">
        <is>
          <t>https://marketxls.com/book-demo</t>
        </is>
      </c>
    </row>
    <row r="44">
      <c r="A44" s="3" t="inlineStr">
        <is>
          <t>Pricing</t>
        </is>
      </c>
      <c r="B44" t="inlineStr">
        <is>
          <t>https://marketxls.com/pricing</t>
        </is>
      </c>
    </row>
    <row r="45">
      <c r="A45" s="3" t="inlineStr">
        <is>
          <t>Stock Data in Excel</t>
        </is>
      </c>
      <c r="B45" t="inlineStr">
        <is>
          <t>https://stockdatainexcel.com</t>
        </is>
      </c>
    </row>
  </sheetData>
  <mergeCells count="2">
    <mergeCell ref="A28:F28"/>
    <mergeCell ref="A1:M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74" customWidth="1" min="2" max="2"/>
    <col width="12" customWidth="1" min="3" max="3"/>
    <col width="16" customWidth="1" min="4" max="4"/>
    <col width="12" customWidth="1" min="5" max="5"/>
    <col width="14" customWidth="1" min="6" max="6"/>
    <col width="16" customWidth="1" min="7" max="7"/>
    <col width="16" customWidth="1" min="8" max="8"/>
    <col width="18" customWidth="1" min="9" max="9"/>
    <col width="14" customWidth="1" min="10" max="10"/>
    <col width="14" customWidth="1" min="11" max="11"/>
    <col width="20" customWidth="1" min="12" max="12"/>
    <col width="20" customWidth="1" min="13" max="13"/>
    <col width="20" customWidth="1" min="14" max="14"/>
  </cols>
  <sheetData>
    <row r="1">
      <c r="A1" s="1" t="inlineStr">
        <is>
          <t>Quote Health Audit (Live MarketXLS Formulas)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</row>
    <row r="2">
      <c r="A2" t="inlineStr">
        <is>
          <t>Every row scores four independent tests. A quote that fails any test is not a quote you should publish.</t>
        </is>
      </c>
    </row>
    <row r="4">
      <c r="A4" s="3" t="inlineStr">
        <is>
          <t>Stale after (minutes)</t>
        </is>
      </c>
      <c r="B4" s="7" t="n">
        <v>15</v>
      </c>
    </row>
    <row r="5">
      <c r="A5" s="3" t="inlineStr">
        <is>
          <t>Max acceptable spread %</t>
        </is>
      </c>
      <c r="B5" s="8" t="n">
        <v>0.0025</v>
      </c>
    </row>
    <row r="6">
      <c r="A6" s="3" t="inlineStr">
        <is>
          <t>Min acceptable volume</t>
        </is>
      </c>
      <c r="B6" s="9" t="n">
        <v>100000</v>
      </c>
    </row>
    <row r="8">
      <c r="A8" s="10" t="inlineStr">
        <is>
          <t>Ticker</t>
        </is>
      </c>
      <c r="B8" s="10" t="inlineStr">
        <is>
          <t>Quote Timestamp</t>
        </is>
      </c>
      <c r="C8" s="10" t="inlineStr">
        <is>
          <t>Age (min)</t>
        </is>
      </c>
      <c r="D8" s="10" t="inlineStr">
        <is>
          <t>Freshness Test</t>
        </is>
      </c>
      <c r="E8" s="10" t="inlineStr">
        <is>
          <t>Spread %</t>
        </is>
      </c>
      <c r="F8" s="10" t="inlineStr">
        <is>
          <t>Spread Test</t>
        </is>
      </c>
      <c r="G8" s="10" t="inlineStr">
        <is>
          <t>Volume</t>
        </is>
      </c>
      <c r="H8" s="10" t="inlineStr">
        <is>
          <t>Liquidity Test</t>
        </is>
      </c>
      <c r="I8" s="10" t="inlineStr">
        <is>
          <t>Last In Day Range</t>
        </is>
      </c>
      <c r="J8" s="10" t="inlineStr">
        <is>
          <t>Range Test</t>
        </is>
      </c>
      <c r="K8" s="10" t="inlineStr">
        <is>
          <t>Overall</t>
        </is>
      </c>
    </row>
    <row r="9">
      <c r="A9" s="11" t="inlineStr">
        <is>
          <t>MSFT</t>
        </is>
      </c>
      <c r="B9">
        <f>QM_DateTime($A9)</f>
        <v/>
      </c>
      <c r="C9" s="21">
        <f>IF($B9="","",(NOW()-$B9)*1440)</f>
        <v/>
      </c>
      <c r="D9" s="22">
        <f>IF($C9="","",IF($C9&lt;=$B$4,"PASS","STALE"))</f>
        <v/>
      </c>
      <c r="E9" s="13">
        <f>IF(QM_Last($A9)=0,"",(QM_Ask($A9)-QM_Bid($A9))/QM_Last($A9))</f>
        <v/>
      </c>
      <c r="F9" s="22">
        <f>IF($E9="","",IF($E9&lt;=$B$5,"PASS","WIDE"))</f>
        <v/>
      </c>
      <c r="G9" s="14">
        <f>QM_Volume($A9)</f>
        <v/>
      </c>
      <c r="H9" s="22">
        <f>IF($G9="","",IF($G9&gt;=$B$6,"PASS","THIN"))</f>
        <v/>
      </c>
      <c r="I9">
        <f>IF(AND(QM_Last($A9)&gt;=QM_Low($A9),QM_Last($A9)&lt;=QM_High($A9)),"Yes","No")</f>
        <v/>
      </c>
      <c r="J9" s="22">
        <f>IF($I9="Yes","PASS","CHECK")</f>
        <v/>
      </c>
      <c r="K9" s="22">
        <f>IF(COUNTIF($D9:$J9,"PASS")=4,"USABLE","REVIEW")</f>
        <v/>
      </c>
    </row>
    <row r="10">
      <c r="A10" s="11" t="inlineStr">
        <is>
          <t>JNJ</t>
        </is>
      </c>
      <c r="B10">
        <f>QM_DateTime($A10)</f>
        <v/>
      </c>
      <c r="C10" s="21">
        <f>IF($B10="","",(NOW()-$B10)*1440)</f>
        <v/>
      </c>
      <c r="D10" s="22">
        <f>IF($C10="","",IF($C10&lt;=$B$4,"PASS","STALE"))</f>
        <v/>
      </c>
      <c r="E10" s="13">
        <f>IF(QM_Last($A10)=0,"",(QM_Ask($A10)-QM_Bid($A10))/QM_Last($A10))</f>
        <v/>
      </c>
      <c r="F10" s="22">
        <f>IF($E10="","",IF($E10&lt;=$B$5,"PASS","WIDE"))</f>
        <v/>
      </c>
      <c r="G10" s="14">
        <f>QM_Volume($A10)</f>
        <v/>
      </c>
      <c r="H10" s="22">
        <f>IF($G10="","",IF($G10&gt;=$B$6,"PASS","THIN"))</f>
        <v/>
      </c>
      <c r="I10">
        <f>IF(AND(QM_Last($A10)&gt;=QM_Low($A10),QM_Last($A10)&lt;=QM_High($A10)),"Yes","No")</f>
        <v/>
      </c>
      <c r="J10" s="22">
        <f>IF($I10="Yes","PASS","CHECK")</f>
        <v/>
      </c>
      <c r="K10" s="22">
        <f>IF(COUNTIF($D10:$J10,"PASS")=4,"USABLE","REVIEW")</f>
        <v/>
      </c>
    </row>
    <row r="11">
      <c r="A11" s="11" t="inlineStr">
        <is>
          <t>KO</t>
        </is>
      </c>
      <c r="B11">
        <f>QM_DateTime($A11)</f>
        <v/>
      </c>
      <c r="C11" s="21">
        <f>IF($B11="","",(NOW()-$B11)*1440)</f>
        <v/>
      </c>
      <c r="D11" s="22">
        <f>IF($C11="","",IF($C11&lt;=$B$4,"PASS","STALE"))</f>
        <v/>
      </c>
      <c r="E11" s="13">
        <f>IF(QM_Last($A11)=0,"",(QM_Ask($A11)-QM_Bid($A11))/QM_Last($A11))</f>
        <v/>
      </c>
      <c r="F11" s="22">
        <f>IF($E11="","",IF($E11&lt;=$B$5,"PASS","WIDE"))</f>
        <v/>
      </c>
      <c r="G11" s="14">
        <f>QM_Volume($A11)</f>
        <v/>
      </c>
      <c r="H11" s="22">
        <f>IF($G11="","",IF($G11&gt;=$B$6,"PASS","THIN"))</f>
        <v/>
      </c>
      <c r="I11">
        <f>IF(AND(QM_Last($A11)&gt;=QM_Low($A11),QM_Last($A11)&lt;=QM_High($A11)),"Yes","No")</f>
        <v/>
      </c>
      <c r="J11" s="22">
        <f>IF($I11="Yes","PASS","CHECK")</f>
        <v/>
      </c>
      <c r="K11" s="22">
        <f>IF(COUNTIF($D11:$J11,"PASS")=4,"USABLE","REVIEW")</f>
        <v/>
      </c>
    </row>
    <row r="12">
      <c r="A12" s="11" t="inlineStr">
        <is>
          <t>PG</t>
        </is>
      </c>
      <c r="B12">
        <f>QM_DateTime($A12)</f>
        <v/>
      </c>
      <c r="C12" s="21">
        <f>IF($B12="","",(NOW()-$B12)*1440)</f>
        <v/>
      </c>
      <c r="D12" s="22">
        <f>IF($C12="","",IF($C12&lt;=$B$4,"PASS","STALE"))</f>
        <v/>
      </c>
      <c r="E12" s="13">
        <f>IF(QM_Last($A12)=0,"",(QM_Ask($A12)-QM_Bid($A12))/QM_Last($A12))</f>
        <v/>
      </c>
      <c r="F12" s="22">
        <f>IF($E12="","",IF($E12&lt;=$B$5,"PASS","WIDE"))</f>
        <v/>
      </c>
      <c r="G12" s="14">
        <f>QM_Volume($A12)</f>
        <v/>
      </c>
      <c r="H12" s="22">
        <f>IF($G12="","",IF($G12&gt;=$B$6,"PASS","THIN"))</f>
        <v/>
      </c>
      <c r="I12">
        <f>IF(AND(QM_Last($A12)&gt;=QM_Low($A12),QM_Last($A12)&lt;=QM_High($A12)),"Yes","No")</f>
        <v/>
      </c>
      <c r="J12" s="22">
        <f>IF($I12="Yes","PASS","CHECK")</f>
        <v/>
      </c>
      <c r="K12" s="22">
        <f>IF(COUNTIF($D12:$J12,"PASS")=4,"USABLE","REVIEW")</f>
        <v/>
      </c>
    </row>
    <row r="13">
      <c r="A13" s="11" t="inlineStr">
        <is>
          <t>VZ</t>
        </is>
      </c>
      <c r="B13">
        <f>QM_DateTime($A13)</f>
        <v/>
      </c>
      <c r="C13" s="21">
        <f>IF($B13="","",(NOW()-$B13)*1440)</f>
        <v/>
      </c>
      <c r="D13" s="22">
        <f>IF($C13="","",IF($C13&lt;=$B$4,"PASS","STALE"))</f>
        <v/>
      </c>
      <c r="E13" s="13">
        <f>IF(QM_Last($A13)=0,"",(QM_Ask($A13)-QM_Bid($A13))/QM_Last($A13))</f>
        <v/>
      </c>
      <c r="F13" s="22">
        <f>IF($E13="","",IF($E13&lt;=$B$5,"PASS","WIDE"))</f>
        <v/>
      </c>
      <c r="G13" s="14">
        <f>QM_Volume($A13)</f>
        <v/>
      </c>
      <c r="H13" s="22">
        <f>IF($G13="","",IF($G13&gt;=$B$6,"PASS","THIN"))</f>
        <v/>
      </c>
      <c r="I13">
        <f>IF(AND(QM_Last($A13)&gt;=QM_Low($A13),QM_Last($A13)&lt;=QM_High($A13)),"Yes","No")</f>
        <v/>
      </c>
      <c r="J13" s="22">
        <f>IF($I13="Yes","PASS","CHECK")</f>
        <v/>
      </c>
      <c r="K13" s="22">
        <f>IF(COUNTIF($D13:$J13,"PASS")=4,"USABLE","REVIEW")</f>
        <v/>
      </c>
    </row>
    <row r="14">
      <c r="A14" s="11" t="inlineStr">
        <is>
          <t>CSCO</t>
        </is>
      </c>
      <c r="B14">
        <f>QM_DateTime($A14)</f>
        <v/>
      </c>
      <c r="C14" s="21">
        <f>IF($B14="","",(NOW()-$B14)*1440)</f>
        <v/>
      </c>
      <c r="D14" s="22">
        <f>IF($C14="","",IF($C14&lt;=$B$4,"PASS","STALE"))</f>
        <v/>
      </c>
      <c r="E14" s="13">
        <f>IF(QM_Last($A14)=0,"",(QM_Ask($A14)-QM_Bid($A14))/QM_Last($A14))</f>
        <v/>
      </c>
      <c r="F14" s="22">
        <f>IF($E14="","",IF($E14&lt;=$B$5,"PASS","WIDE"))</f>
        <v/>
      </c>
      <c r="G14" s="14">
        <f>QM_Volume($A14)</f>
        <v/>
      </c>
      <c r="H14" s="22">
        <f>IF($G14="","",IF($G14&gt;=$B$6,"PASS","THIN"))</f>
        <v/>
      </c>
      <c r="I14">
        <f>IF(AND(QM_Last($A14)&gt;=QM_Low($A14),QM_Last($A14)&lt;=QM_High($A14)),"Yes","No")</f>
        <v/>
      </c>
      <c r="J14" s="22">
        <f>IF($I14="Yes","PASS","CHECK")</f>
        <v/>
      </c>
      <c r="K14" s="22">
        <f>IF(COUNTIF($D14:$J14,"PASS")=4,"USABLE","REVIEW")</f>
        <v/>
      </c>
    </row>
    <row r="15">
      <c r="A15" s="11" t="inlineStr">
        <is>
          <t>PEP</t>
        </is>
      </c>
      <c r="B15">
        <f>QM_DateTime($A15)</f>
        <v/>
      </c>
      <c r="C15" s="21">
        <f>IF($B15="","",(NOW()-$B15)*1440)</f>
        <v/>
      </c>
      <c r="D15" s="22">
        <f>IF($C15="","",IF($C15&lt;=$B$4,"PASS","STALE"))</f>
        <v/>
      </c>
      <c r="E15" s="13">
        <f>IF(QM_Last($A15)=0,"",(QM_Ask($A15)-QM_Bid($A15))/QM_Last($A15))</f>
        <v/>
      </c>
      <c r="F15" s="22">
        <f>IF($E15="","",IF($E15&lt;=$B$5,"PASS","WIDE"))</f>
        <v/>
      </c>
      <c r="G15" s="14">
        <f>QM_Volume($A15)</f>
        <v/>
      </c>
      <c r="H15" s="22">
        <f>IF($G15="","",IF($G15&gt;=$B$6,"PASS","THIN"))</f>
        <v/>
      </c>
      <c r="I15">
        <f>IF(AND(QM_Last($A15)&gt;=QM_Low($A15),QM_Last($A15)&lt;=QM_High($A15)),"Yes","No")</f>
        <v/>
      </c>
      <c r="J15" s="22">
        <f>IF($I15="Yes","PASS","CHECK")</f>
        <v/>
      </c>
      <c r="K15" s="22">
        <f>IF(COUNTIF($D15:$J15,"PASS")=4,"USABLE","REVIEW")</f>
        <v/>
      </c>
    </row>
    <row r="16">
      <c r="A16" s="11" t="inlineStr">
        <is>
          <t>ABBV</t>
        </is>
      </c>
      <c r="B16">
        <f>QM_DateTime($A16)</f>
        <v/>
      </c>
      <c r="C16" s="21">
        <f>IF($B16="","",(NOW()-$B16)*1440)</f>
        <v/>
      </c>
      <c r="D16" s="22">
        <f>IF($C16="","",IF($C16&lt;=$B$4,"PASS","STALE"))</f>
        <v/>
      </c>
      <c r="E16" s="13">
        <f>IF(QM_Last($A16)=0,"",(QM_Ask($A16)-QM_Bid($A16))/QM_Last($A16))</f>
        <v/>
      </c>
      <c r="F16" s="22">
        <f>IF($E16="","",IF($E16&lt;=$B$5,"PASS","WIDE"))</f>
        <v/>
      </c>
      <c r="G16" s="14">
        <f>QM_Volume($A16)</f>
        <v/>
      </c>
      <c r="H16" s="22">
        <f>IF($G16="","",IF($G16&gt;=$B$6,"PASS","THIN"))</f>
        <v/>
      </c>
      <c r="I16">
        <f>IF(AND(QM_Last($A16)&gt;=QM_Low($A16),QM_Last($A16)&lt;=QM_High($A16)),"Yes","No")</f>
        <v/>
      </c>
      <c r="J16" s="22">
        <f>IF($I16="Yes","PASS","CHECK")</f>
        <v/>
      </c>
      <c r="K16" s="22">
        <f>IF(COUNTIF($D16:$J16,"PASS")=4,"USABLE","REVIEW")</f>
        <v/>
      </c>
    </row>
    <row r="17">
      <c r="A17" s="11" t="inlineStr">
        <is>
          <t>MRK</t>
        </is>
      </c>
      <c r="B17">
        <f>QM_DateTime($A17)</f>
        <v/>
      </c>
      <c r="C17" s="21">
        <f>IF($B17="","",(NOW()-$B17)*1440)</f>
        <v/>
      </c>
      <c r="D17" s="22">
        <f>IF($C17="","",IF($C17&lt;=$B$4,"PASS","STALE"))</f>
        <v/>
      </c>
      <c r="E17" s="13">
        <f>IF(QM_Last($A17)=0,"",(QM_Ask($A17)-QM_Bid($A17))/QM_Last($A17))</f>
        <v/>
      </c>
      <c r="F17" s="22">
        <f>IF($E17="","",IF($E17&lt;=$B$5,"PASS","WIDE"))</f>
        <v/>
      </c>
      <c r="G17" s="14">
        <f>QM_Volume($A17)</f>
        <v/>
      </c>
      <c r="H17" s="22">
        <f>IF($G17="","",IF($G17&gt;=$B$6,"PASS","THIN"))</f>
        <v/>
      </c>
      <c r="I17">
        <f>IF(AND(QM_Last($A17)&gt;=QM_Low($A17),QM_Last($A17)&lt;=QM_High($A17)),"Yes","No")</f>
        <v/>
      </c>
      <c r="J17" s="22">
        <f>IF($I17="Yes","PASS","CHECK")</f>
        <v/>
      </c>
      <c r="K17" s="22">
        <f>IF(COUNTIF($D17:$J17,"PASS")=4,"USABLE","REVIEW")</f>
        <v/>
      </c>
    </row>
    <row r="18">
      <c r="A18" s="11" t="inlineStr">
        <is>
          <t>WMT</t>
        </is>
      </c>
      <c r="B18">
        <f>QM_DateTime($A18)</f>
        <v/>
      </c>
      <c r="C18" s="21">
        <f>IF($B18="","",(NOW()-$B18)*1440)</f>
        <v/>
      </c>
      <c r="D18" s="22">
        <f>IF($C18="","",IF($C18&lt;=$B$4,"PASS","STALE"))</f>
        <v/>
      </c>
      <c r="E18" s="13">
        <f>IF(QM_Last($A18)=0,"",(QM_Ask($A18)-QM_Bid($A18))/QM_Last($A18))</f>
        <v/>
      </c>
      <c r="F18" s="22">
        <f>IF($E18="","",IF($E18&lt;=$B$5,"PASS","WIDE"))</f>
        <v/>
      </c>
      <c r="G18" s="14">
        <f>QM_Volume($A18)</f>
        <v/>
      </c>
      <c r="H18" s="22">
        <f>IF($G18="","",IF($G18&gt;=$B$6,"PASS","THIN"))</f>
        <v/>
      </c>
      <c r="I18">
        <f>IF(AND(QM_Last($A18)&gt;=QM_Low($A18),QM_Last($A18)&lt;=QM_High($A18)),"Yes","No")</f>
        <v/>
      </c>
      <c r="J18" s="22">
        <f>IF($I18="Yes","PASS","CHECK")</f>
        <v/>
      </c>
      <c r="K18" s="22">
        <f>IF(COUNTIF($D18:$J18,"PASS")=4,"USABLE","REVIEW")</f>
        <v/>
      </c>
    </row>
    <row r="19">
      <c r="A19" s="11" t="inlineStr">
        <is>
          <t>HD</t>
        </is>
      </c>
      <c r="B19">
        <f>QM_DateTime($A19)</f>
        <v/>
      </c>
      <c r="C19" s="21">
        <f>IF($B19="","",(NOW()-$B19)*1440)</f>
        <v/>
      </c>
      <c r="D19" s="22">
        <f>IF($C19="","",IF($C19&lt;=$B$4,"PASS","STALE"))</f>
        <v/>
      </c>
      <c r="E19" s="13">
        <f>IF(QM_Last($A19)=0,"",(QM_Ask($A19)-QM_Bid($A19))/QM_Last($A19))</f>
        <v/>
      </c>
      <c r="F19" s="22">
        <f>IF($E19="","",IF($E19&lt;=$B$5,"PASS","WIDE"))</f>
        <v/>
      </c>
      <c r="G19" s="14">
        <f>QM_Volume($A19)</f>
        <v/>
      </c>
      <c r="H19" s="22">
        <f>IF($G19="","",IF($G19&gt;=$B$6,"PASS","THIN"))</f>
        <v/>
      </c>
      <c r="I19">
        <f>IF(AND(QM_Last($A19)&gt;=QM_Low($A19),QM_Last($A19)&lt;=QM_High($A19)),"Yes","No")</f>
        <v/>
      </c>
      <c r="J19" s="22">
        <f>IF($I19="Yes","PASS","CHECK")</f>
        <v/>
      </c>
      <c r="K19" s="22">
        <f>IF(COUNTIF($D19:$J19,"PASS")=4,"USABLE","REVIEW")</f>
        <v/>
      </c>
    </row>
    <row r="20">
      <c r="A20" s="11" t="inlineStr">
        <is>
          <t>CVX</t>
        </is>
      </c>
      <c r="B20">
        <f>QM_DateTime($A20)</f>
        <v/>
      </c>
      <c r="C20" s="21">
        <f>IF($B20="","",(NOW()-$B20)*1440)</f>
        <v/>
      </c>
      <c r="D20" s="22">
        <f>IF($C20="","",IF($C20&lt;=$B$4,"PASS","STALE"))</f>
        <v/>
      </c>
      <c r="E20" s="13">
        <f>IF(QM_Last($A20)=0,"",(QM_Ask($A20)-QM_Bid($A20))/QM_Last($A20))</f>
        <v/>
      </c>
      <c r="F20" s="22">
        <f>IF($E20="","",IF($E20&lt;=$B$5,"PASS","WIDE"))</f>
        <v/>
      </c>
      <c r="G20" s="14">
        <f>QM_Volume($A20)</f>
        <v/>
      </c>
      <c r="H20" s="22">
        <f>IF($G20="","",IF($G20&gt;=$B$6,"PASS","THIN"))</f>
        <v/>
      </c>
      <c r="I20">
        <f>IF(AND(QM_Last($A20)&gt;=QM_Low($A20),QM_Last($A20)&lt;=QM_High($A20)),"Yes","No")</f>
        <v/>
      </c>
      <c r="J20" s="22">
        <f>IF($I20="Yes","PASS","CHECK")</f>
        <v/>
      </c>
      <c r="K20" s="22">
        <f>IF(COUNTIF($D20:$J20,"PASS")=4,"USABLE","REVIEW")</f>
        <v/>
      </c>
    </row>
    <row r="21">
      <c r="A21" s="11" t="inlineStr">
        <is>
          <t>IBM</t>
        </is>
      </c>
      <c r="B21">
        <f>QM_DateTime($A21)</f>
        <v/>
      </c>
      <c r="C21" s="21">
        <f>IF($B21="","",(NOW()-$B21)*1440)</f>
        <v/>
      </c>
      <c r="D21" s="22">
        <f>IF($C21="","",IF($C21&lt;=$B$4,"PASS","STALE"))</f>
        <v/>
      </c>
      <c r="E21" s="13">
        <f>IF(QM_Last($A21)=0,"",(QM_Ask($A21)-QM_Bid($A21))/QM_Last($A21))</f>
        <v/>
      </c>
      <c r="F21" s="22">
        <f>IF($E21="","",IF($E21&lt;=$B$5,"PASS","WIDE"))</f>
        <v/>
      </c>
      <c r="G21" s="14">
        <f>QM_Volume($A21)</f>
        <v/>
      </c>
      <c r="H21" s="22">
        <f>IF($G21="","",IF($G21&gt;=$B$6,"PASS","THIN"))</f>
        <v/>
      </c>
      <c r="I21">
        <f>IF(AND(QM_Last($A21)&gt;=QM_Low($A21),QM_Last($A21)&lt;=QM_High($A21)),"Yes","No")</f>
        <v/>
      </c>
      <c r="J21" s="22">
        <f>IF($I21="Yes","PASS","CHECK")</f>
        <v/>
      </c>
      <c r="K21" s="22">
        <f>IF(COUNTIF($D21:$J21,"PASS")=4,"USABLE","REVIEW")</f>
        <v/>
      </c>
    </row>
    <row r="22">
      <c r="A22" s="11" t="inlineStr">
        <is>
          <t>SPY</t>
        </is>
      </c>
      <c r="B22">
        <f>QM_DateTime($A22)</f>
        <v/>
      </c>
      <c r="C22" s="21">
        <f>IF($B22="","",(NOW()-$B22)*1440)</f>
        <v/>
      </c>
      <c r="D22" s="22">
        <f>IF($C22="","",IF($C22&lt;=$B$4,"PASS","STALE"))</f>
        <v/>
      </c>
      <c r="E22" s="13">
        <f>IF(QM_Last($A22)=0,"",(QM_Ask($A22)-QM_Bid($A22))/QM_Last($A22))</f>
        <v/>
      </c>
      <c r="F22" s="22">
        <f>IF($E22="","",IF($E22&lt;=$B$5,"PASS","WIDE"))</f>
        <v/>
      </c>
      <c r="G22" s="14">
        <f>QM_Volume($A22)</f>
        <v/>
      </c>
      <c r="H22" s="22">
        <f>IF($G22="","",IF($G22&gt;=$B$6,"PASS","THIN"))</f>
        <v/>
      </c>
      <c r="I22">
        <f>IF(AND(QM_Last($A22)&gt;=QM_Low($A22),QM_Last($A22)&lt;=QM_High($A22)),"Yes","No")</f>
        <v/>
      </c>
      <c r="J22" s="22">
        <f>IF($I22="Yes","PASS","CHECK")</f>
        <v/>
      </c>
      <c r="K22" s="22">
        <f>IF(COUNTIF($D22:$J22,"PASS")=4,"USABLE","REVIEW")</f>
        <v/>
      </c>
    </row>
    <row r="23">
      <c r="A23" s="11" t="inlineStr">
        <is>
          <t>QQQ</t>
        </is>
      </c>
      <c r="B23">
        <f>QM_DateTime($A23)</f>
        <v/>
      </c>
      <c r="C23" s="21">
        <f>IF($B23="","",(NOW()-$B23)*1440)</f>
        <v/>
      </c>
      <c r="D23" s="22">
        <f>IF($C23="","",IF($C23&lt;=$B$4,"PASS","STALE"))</f>
        <v/>
      </c>
      <c r="E23" s="13">
        <f>IF(QM_Last($A23)=0,"",(QM_Ask($A23)-QM_Bid($A23))/QM_Last($A23))</f>
        <v/>
      </c>
      <c r="F23" s="22">
        <f>IF($E23="","",IF($E23&lt;=$B$5,"PASS","WIDE"))</f>
        <v/>
      </c>
      <c r="G23" s="14">
        <f>QM_Volume($A23)</f>
        <v/>
      </c>
      <c r="H23" s="22">
        <f>IF($G23="","",IF($G23&gt;=$B$6,"PASS","THIN"))</f>
        <v/>
      </c>
      <c r="I23">
        <f>IF(AND(QM_Last($A23)&gt;=QM_Low($A23),QM_Last($A23)&lt;=QM_High($A23)),"Yes","No")</f>
        <v/>
      </c>
      <c r="J23" s="22">
        <f>IF($I23="Yes","PASS","CHECK")</f>
        <v/>
      </c>
      <c r="K23" s="22">
        <f>IF(COUNTIF($D23:$J23,"PASS")=4,"USABLE","REVIEW")</f>
        <v/>
      </c>
    </row>
    <row r="24">
      <c r="A24" s="11" t="inlineStr">
        <is>
          <t>IWM</t>
        </is>
      </c>
      <c r="B24">
        <f>QM_DateTime($A24)</f>
        <v/>
      </c>
      <c r="C24" s="21">
        <f>IF($B24="","",(NOW()-$B24)*1440)</f>
        <v/>
      </c>
      <c r="D24" s="22">
        <f>IF($C24="","",IF($C24&lt;=$B$4,"PASS","STALE"))</f>
        <v/>
      </c>
      <c r="E24" s="13">
        <f>IF(QM_Last($A24)=0,"",(QM_Ask($A24)-QM_Bid($A24))/QM_Last($A24))</f>
        <v/>
      </c>
      <c r="F24" s="22">
        <f>IF($E24="","",IF($E24&lt;=$B$5,"PASS","WIDE"))</f>
        <v/>
      </c>
      <c r="G24" s="14">
        <f>QM_Volume($A24)</f>
        <v/>
      </c>
      <c r="H24" s="22">
        <f>IF($G24="","",IF($G24&gt;=$B$6,"PASS","THIN"))</f>
        <v/>
      </c>
      <c r="I24">
        <f>IF(AND(QM_Last($A24)&gt;=QM_Low($A24),QM_Last($A24)&lt;=QM_High($A24)),"Yes","No")</f>
        <v/>
      </c>
      <c r="J24" s="22">
        <f>IF($I24="Yes","PASS","CHECK")</f>
        <v/>
      </c>
      <c r="K24" s="22">
        <f>IF(COUNTIF($D24:$J24,"PASS")=4,"USABLE","REVIEW")</f>
        <v/>
      </c>
    </row>
    <row r="27">
      <c r="A27" s="1" t="inlineStr">
        <is>
          <t>What each test catches</t>
        </is>
      </c>
      <c r="B27" s="2" t="n"/>
      <c r="C27" s="2" t="n"/>
      <c r="D27" s="2" t="n"/>
    </row>
    <row r="28">
      <c r="A28" s="3" t="inlineStr">
        <is>
          <t>Freshness</t>
        </is>
      </c>
      <c r="B28" s="4" t="inlineStr">
        <is>
          <t>A price that stopped updating. The most common silent failure, because a stale number looks exactly like a live one.</t>
        </is>
      </c>
    </row>
    <row r="29">
      <c r="A29" s="3" t="inlineStr">
        <is>
          <t>Spread</t>
        </is>
      </c>
      <c r="B29" s="4" t="inlineStr">
        <is>
          <t>A quote with no real market behind it. Wide spreads mean the midpoint is a guess.</t>
        </is>
      </c>
    </row>
    <row r="30">
      <c r="A30" s="3" t="inlineStr">
        <is>
          <t>Liquidity</t>
        </is>
      </c>
      <c r="B30" s="4" t="inlineStr">
        <is>
          <t>A symbol that barely trades. Zero volume with a non-zero price is the classic tell.</t>
        </is>
      </c>
    </row>
    <row r="31">
      <c r="A31" s="3" t="inlineStr">
        <is>
          <t>Range</t>
        </is>
      </c>
      <c r="B31" s="4" t="inlineStr">
        <is>
          <t>A last price outside the session high and low. That combination is impossible, so one of the three fields is wrong.</t>
        </is>
      </c>
    </row>
    <row r="33">
      <c r="A33" s="1" t="inlineStr">
        <is>
          <t>MarketXLS Functions Used in This Sheet</t>
        </is>
      </c>
      <c r="B33" s="2" t="n"/>
      <c r="C33" s="2" t="n"/>
      <c r="D33" s="2" t="n"/>
      <c r="E33" s="2" t="n"/>
      <c r="F33" s="2" t="n"/>
    </row>
    <row r="34">
      <c r="A34" s="5">
        <f>QM_DateTime(Symbol) -&gt; quote timestamp</f>
        <v/>
      </c>
    </row>
    <row r="35">
      <c r="A35" s="5">
        <f>QM_LastTradeDateTime(Symbol) -&gt; last trade timestamp, second opinion</f>
        <v/>
      </c>
    </row>
    <row r="36">
      <c r="A36" s="5">
        <f>QM_Bid(Symbol) -&gt; bid for the spread test</f>
        <v/>
      </c>
    </row>
    <row r="37">
      <c r="A37" s="5">
        <f>QM_Ask(Symbol) -&gt; ask for the spread test</f>
        <v/>
      </c>
    </row>
    <row r="38">
      <c r="A38" s="5">
        <f>QM_Volume(Symbol) -&gt; volume for the liquidity test</f>
        <v/>
      </c>
    </row>
    <row r="39">
      <c r="A39" s="5">
        <f>QM_Last(Symbol) -&gt; board value for the range test</f>
        <v/>
      </c>
    </row>
    <row r="40">
      <c r="A40" s="5">
        <f>QM_High(Symbol) -&gt; upper bound for the range test</f>
        <v/>
      </c>
    </row>
    <row r="41">
      <c r="A41" s="5">
        <f>QM_Low(Symbol) -&gt; lower bound for the range test</f>
        <v/>
      </c>
    </row>
    <row r="42">
      <c r="A42" s="5">
        <f>FiftyTwoWeekHigh(Symbol) -&gt; outer sanity bound</f>
        <v/>
      </c>
    </row>
    <row r="43">
      <c r="A43" s="5">
        <f>FiftyTwoWeekLow(Symbol) -&gt; outer sanity bound</f>
        <v/>
      </c>
    </row>
    <row r="45">
      <c r="A45" s="3" t="inlineStr">
        <is>
          <t>MarketXLS website</t>
        </is>
      </c>
      <c r="B45" t="inlineStr">
        <is>
          <t>https://marketxls.com</t>
        </is>
      </c>
    </row>
    <row r="46">
      <c r="A46" s="3" t="inlineStr">
        <is>
          <t>Book a demo</t>
        </is>
      </c>
      <c r="B46" t="inlineStr">
        <is>
          <t>https://marketxls.com/book-demo</t>
        </is>
      </c>
    </row>
    <row r="47">
      <c r="A47" s="3" t="inlineStr">
        <is>
          <t>Pricing</t>
        </is>
      </c>
      <c r="B47" t="inlineStr">
        <is>
          <t>https://marketxls.com/pricing</t>
        </is>
      </c>
    </row>
    <row r="48">
      <c r="A48" s="3" t="inlineStr">
        <is>
          <t>Stock Data in Excel</t>
        </is>
      </c>
      <c r="B48" t="inlineStr">
        <is>
          <t>https://stockdatainexcel.com</t>
        </is>
      </c>
    </row>
  </sheetData>
  <mergeCells count="3">
    <mergeCell ref="A33:F33"/>
    <mergeCell ref="A1:K1"/>
    <mergeCell ref="A27:D27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26" customWidth="1" min="2" max="2"/>
    <col width="26" customWidth="1" min="3" max="3"/>
    <col width="16" customWidth="1" min="4" max="4"/>
    <col width="34" customWidth="1" min="5" max="5"/>
    <col width="44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</cols>
  <sheetData>
    <row r="1">
      <c r="A1" s="1" t="inlineStr">
        <is>
          <t>Refresh Scenarios - What Each Mode Costs You</t>
        </is>
      </c>
      <c r="B1" s="2" t="n"/>
      <c r="C1" s="2" t="n"/>
      <c r="D1" s="2" t="n"/>
      <c r="E1" s="2" t="n"/>
      <c r="F1" s="2" t="n"/>
    </row>
    <row r="2">
      <c r="A2" t="inlineStr">
        <is>
          <t>There is no best refresh mode. There is only the mode that matches how the numbers get used, and knowing which failure you accepted.</t>
        </is>
      </c>
    </row>
    <row r="4">
      <c r="A4" s="3" t="inlineStr">
        <is>
          <t>Tickers on the board</t>
        </is>
      </c>
      <c r="B4" s="7" t="n">
        <v>16</v>
      </c>
    </row>
    <row r="5">
      <c r="A5" s="3" t="inlineStr">
        <is>
          <t>Fields per ticker</t>
        </is>
      </c>
      <c r="B5" s="7" t="n">
        <v>12</v>
      </c>
    </row>
    <row r="6">
      <c r="A6" s="3" t="inlineStr">
        <is>
          <t>Cells recalculated</t>
        </is>
      </c>
      <c r="B6" s="23">
        <f>B4*B5</f>
        <v/>
      </c>
    </row>
    <row r="8">
      <c r="A8" s="10" t="inlineStr">
        <is>
          <t>Refresh Mode</t>
        </is>
      </c>
      <c r="B8" s="10" t="inlineStr">
        <is>
          <t>Update Cadence</t>
        </is>
      </c>
      <c r="C8" s="10" t="inlineStr">
        <is>
          <t>Worst-Case Data Age</t>
        </is>
      </c>
      <c r="D8" s="10" t="inlineStr">
        <is>
          <t>Refresh Cost</t>
        </is>
      </c>
      <c r="E8" s="10" t="inlineStr">
        <is>
          <t>Fits This Use</t>
        </is>
      </c>
      <c r="F8" s="10" t="inlineStr">
        <is>
          <t>The Failure It Carries</t>
        </is>
      </c>
    </row>
    <row r="9">
      <c r="A9" s="4" t="inlineStr">
        <is>
          <t>Manual recalculation only</t>
        </is>
      </c>
      <c r="B9" s="4" t="inlineStr">
        <is>
          <t>On demand (F9)</t>
        </is>
      </c>
      <c r="C9" s="4" t="inlineStr">
        <is>
          <t>Whatever you last pressed</t>
        </is>
      </c>
      <c r="D9" s="4" t="inlineStr">
        <is>
          <t>Lowest</t>
        </is>
      </c>
      <c r="E9" s="4" t="inlineStr">
        <is>
          <t>Ad hoc lookups, one-off valuations</t>
        </is>
      </c>
      <c r="F9" s="4" t="inlineStr">
        <is>
          <t>A number can be hours old and look current</t>
        </is>
      </c>
    </row>
    <row r="10">
      <c r="A10" s="24" t="inlineStr">
        <is>
          <t>Workbook open + full calc</t>
        </is>
      </c>
      <c r="B10" s="24" t="inlineStr">
        <is>
          <t>Once per session</t>
        </is>
      </c>
      <c r="C10" s="24" t="inlineStr">
        <is>
          <t>Session start</t>
        </is>
      </c>
      <c r="D10" s="24" t="inlineStr">
        <is>
          <t>Low</t>
        </is>
      </c>
      <c r="E10" s="24" t="inlineStr">
        <is>
          <t>Morning reports, end-of-day packs</t>
        </is>
      </c>
      <c r="F10" s="24" t="inlineStr">
        <is>
          <t>Nothing updates after you open the file</t>
        </is>
      </c>
    </row>
    <row r="11">
      <c r="A11" s="4" t="inlineStr">
        <is>
          <t>Scheduled recalculation</t>
        </is>
      </c>
      <c r="B11" s="4" t="inlineStr">
        <is>
          <t>Every 1 to 15 minutes</t>
        </is>
      </c>
      <c r="C11" s="4" t="inlineStr">
        <is>
          <t>Bounded by the interval</t>
        </is>
      </c>
      <c r="D11" s="4" t="inlineStr">
        <is>
          <t>Medium</t>
        </is>
      </c>
      <c r="E11" s="4" t="inlineStr">
        <is>
          <t>Monitoring sheets left open all day</t>
        </is>
      </c>
      <c r="F11" s="4" t="inlineStr">
        <is>
          <t>Interval must exceed calculation time</t>
        </is>
      </c>
    </row>
    <row r="12">
      <c r="A12" s="24" t="inlineStr">
        <is>
          <t>Streaming quote fields</t>
        </is>
      </c>
      <c r="B12" s="24" t="inlineStr">
        <is>
          <t>Continuous while connected</t>
        </is>
      </c>
      <c r="C12" s="24" t="inlineStr">
        <is>
          <t>Seconds</t>
        </is>
      </c>
      <c r="D12" s="24" t="inlineStr">
        <is>
          <t>Highest</t>
        </is>
      </c>
      <c r="E12" s="24" t="inlineStr">
        <is>
          <t>Active watchlists, trading desks</t>
        </is>
      </c>
      <c r="F12" s="24" t="inlineStr">
        <is>
          <t>Volatile cells make audit trails harder</t>
        </is>
      </c>
    </row>
    <row r="13">
      <c r="A13" s="4" t="inlineStr">
        <is>
          <t>Snapshot then freeze</t>
        </is>
      </c>
      <c r="B13" s="4" t="inlineStr">
        <is>
          <t>Once, then paste as values</t>
        </is>
      </c>
      <c r="C13" s="4" t="inlineStr">
        <is>
          <t>Frozen at capture time</t>
        </is>
      </c>
      <c r="D13" s="4" t="inlineStr">
        <is>
          <t>One off</t>
        </is>
      </c>
      <c r="E13" s="4" t="inlineStr">
        <is>
          <t>Client deliverables, compliance records</t>
        </is>
      </c>
      <c r="F13" s="4" t="inlineStr">
        <is>
          <t>Must record the capture timestamp</t>
        </is>
      </c>
    </row>
    <row r="16">
      <c r="A16" s="1" t="inlineStr">
        <is>
          <t>Snapshot Ages Across A Trading Day</t>
        </is>
      </c>
      <c r="B16" s="2" t="n"/>
      <c r="C16" s="2" t="n"/>
      <c r="D16" s="2" t="n"/>
    </row>
    <row r="17">
      <c r="A17" s="10" t="inlineStr">
        <is>
          <t>Clock Time</t>
        </is>
      </c>
      <c r="B17" s="10" t="inlineStr">
        <is>
          <t>Refreshed At</t>
        </is>
      </c>
      <c r="C17" s="10" t="inlineStr">
        <is>
          <t>Age At Read (min)</t>
        </is>
      </c>
      <c r="D17" s="10" t="inlineStr">
        <is>
          <t>Publishable</t>
        </is>
      </c>
    </row>
    <row r="18">
      <c r="A18" t="inlineStr">
        <is>
          <t>09:35</t>
        </is>
      </c>
      <c r="B18" t="inlineStr">
        <is>
          <t>09:30</t>
        </is>
      </c>
      <c r="C18" t="n">
        <v>5</v>
      </c>
      <c r="D18" s="25" t="inlineStr">
        <is>
          <t>Yes</t>
        </is>
      </c>
    </row>
    <row r="19">
      <c r="A19" t="inlineStr">
        <is>
          <t>10:15</t>
        </is>
      </c>
      <c r="B19" t="inlineStr">
        <is>
          <t>10:00</t>
        </is>
      </c>
      <c r="C19" t="n">
        <v>15</v>
      </c>
      <c r="D19" s="25" t="inlineStr">
        <is>
          <t>Yes</t>
        </is>
      </c>
    </row>
    <row r="20">
      <c r="A20" t="inlineStr">
        <is>
          <t>11:40</t>
        </is>
      </c>
      <c r="B20" t="inlineStr">
        <is>
          <t>11:30</t>
        </is>
      </c>
      <c r="C20" t="n">
        <v>10</v>
      </c>
      <c r="D20" s="25" t="inlineStr">
        <is>
          <t>Yes</t>
        </is>
      </c>
    </row>
    <row r="21">
      <c r="A21" t="inlineStr">
        <is>
          <t>13:05</t>
        </is>
      </c>
      <c r="B21" t="inlineStr">
        <is>
          <t>12:00</t>
        </is>
      </c>
      <c r="C21" t="n">
        <v>65</v>
      </c>
      <c r="D21" s="26" t="inlineStr">
        <is>
          <t>No, refresh first</t>
        </is>
      </c>
    </row>
    <row r="22">
      <c r="A22" t="inlineStr">
        <is>
          <t>15:50</t>
        </is>
      </c>
      <c r="B22" t="inlineStr">
        <is>
          <t>15:45</t>
        </is>
      </c>
      <c r="C22" t="n">
        <v>5</v>
      </c>
      <c r="D22" s="25" t="inlineStr">
        <is>
          <t>Yes</t>
        </is>
      </c>
    </row>
    <row r="23">
      <c r="A23" t="inlineStr">
        <is>
          <t>16:20</t>
        </is>
      </c>
      <c r="B23" t="inlineStr">
        <is>
          <t>16:00</t>
        </is>
      </c>
      <c r="C23" t="n">
        <v>20</v>
      </c>
      <c r="D23" s="26" t="inlineStr">
        <is>
          <t>No, refresh first</t>
        </is>
      </c>
    </row>
    <row r="25">
      <c r="A25" s="1" t="inlineStr">
        <is>
          <t>MarketXLS Functions Used in This Sheet</t>
        </is>
      </c>
      <c r="B25" s="2" t="n"/>
      <c r="C25" s="2" t="n"/>
      <c r="D25" s="2" t="n"/>
      <c r="E25" s="2" t="n"/>
      <c r="F25" s="2" t="n"/>
    </row>
    <row r="26">
      <c r="A26" s="5">
        <f>QM_Last(Symbol) -&gt; value under each refresh mode</f>
        <v/>
      </c>
    </row>
    <row r="27">
      <c r="A27" s="5">
        <f>Stream_Last(Symbol) -&gt; continuous refresh mode</f>
        <v/>
      </c>
    </row>
    <row r="28">
      <c r="A28" s="5">
        <f>QM_DateTime(Symbol) -&gt; proves which mode is actually running</f>
        <v/>
      </c>
    </row>
    <row r="29">
      <c r="A29" s="5">
        <f>QM_GetHistory(Symbol) -&gt; backfill when a refresh window is missed</f>
        <v/>
      </c>
    </row>
    <row r="31">
      <c r="A31" s="3" t="inlineStr">
        <is>
          <t>MarketXLS website</t>
        </is>
      </c>
      <c r="B31" t="inlineStr">
        <is>
          <t>https://marketxls.com</t>
        </is>
      </c>
    </row>
    <row r="32">
      <c r="A32" s="3" t="inlineStr">
        <is>
          <t>Book a demo</t>
        </is>
      </c>
      <c r="B32" t="inlineStr">
        <is>
          <t>https://marketxls.com/book-demo</t>
        </is>
      </c>
    </row>
    <row r="33">
      <c r="A33" s="3" t="inlineStr">
        <is>
          <t>Pricing</t>
        </is>
      </c>
      <c r="B33" t="inlineStr">
        <is>
          <t>https://marketxls.com/pricing</t>
        </is>
      </c>
    </row>
    <row r="34">
      <c r="A34" s="3" t="inlineStr">
        <is>
          <t>Stock Data in Excel</t>
        </is>
      </c>
      <c r="B34" t="inlineStr">
        <is>
          <t>https://stockdatainexcel.com</t>
        </is>
      </c>
    </row>
  </sheetData>
  <mergeCells count="3">
    <mergeCell ref="A25:F25"/>
    <mergeCell ref="A1:F1"/>
    <mergeCell ref="A16:D16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4" customWidth="1" min="2" max="2"/>
    <col width="32" customWidth="1" min="3" max="3"/>
    <col width="20" customWidth="1" min="4" max="4"/>
    <col width="14" customWidth="1" min="5" max="5"/>
    <col width="20" customWidth="1" min="6" max="6"/>
    <col width="20" customWidth="1" min="7" max="7"/>
    <col width="16" customWidth="1" min="8" max="8"/>
    <col width="14" customWidth="1" min="9" max="9"/>
    <col width="10" customWidth="1" min="10" max="10"/>
    <col width="20" customWidth="1" min="11" max="11"/>
    <col width="20" customWidth="1" min="12" max="12"/>
    <col width="20" customWidth="1" min="13" max="13"/>
    <col width="20" customWidth="1" min="14" max="14"/>
  </cols>
  <sheetData>
    <row r="1">
      <c r="A1" s="1" t="inlineStr">
        <is>
          <t>Watchlist Allocation (Live MarketXLS Formulas)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>
      <c r="A2" t="inlineStr">
        <is>
          <t>Position sizing driven by the yellow input cells. Educational only, not a recommendation to hold any of these names.</t>
        </is>
      </c>
    </row>
    <row r="4">
      <c r="A4" s="3" t="inlineStr">
        <is>
          <t>Portfolio size</t>
        </is>
      </c>
      <c r="B4" s="27" t="n">
        <v>250000</v>
      </c>
    </row>
    <row r="5">
      <c r="A5" s="3" t="inlineStr">
        <is>
          <t>Names to hold</t>
        </is>
      </c>
      <c r="B5" s="7" t="n">
        <v>13</v>
      </c>
    </row>
    <row r="6">
      <c r="A6" s="3" t="inlineStr">
        <is>
          <t>Cash reserve %</t>
        </is>
      </c>
      <c r="B6" s="28" t="n">
        <v>0.05</v>
      </c>
    </row>
    <row r="7">
      <c r="A7" s="3" t="inlineStr">
        <is>
          <t>Capital deployed</t>
        </is>
      </c>
      <c r="B7" s="29">
        <f>B4*(1-B6)</f>
        <v/>
      </c>
    </row>
    <row r="9">
      <c r="A9" s="10" t="inlineStr">
        <is>
          <t>Ticker</t>
        </is>
      </c>
      <c r="B9" s="10" t="inlineStr">
        <is>
          <t>Sector</t>
        </is>
      </c>
      <c r="C9" s="10" t="inlineStr">
        <is>
          <t>Industry</t>
        </is>
      </c>
      <c r="D9" s="10" t="inlineStr">
        <is>
          <t>Last</t>
        </is>
      </c>
      <c r="E9" s="10" t="inlineStr">
        <is>
          <t>Target Weight</t>
        </is>
      </c>
      <c r="F9" s="10" t="inlineStr">
        <is>
          <t>Target $</t>
        </is>
      </c>
      <c r="G9" s="10" t="inlineStr">
        <is>
          <t>Shares</t>
        </is>
      </c>
      <c r="H9" s="10" t="inlineStr">
        <is>
          <t>Dividend Yield</t>
        </is>
      </c>
      <c r="I9" s="10" t="inlineStr">
        <is>
          <t>Div / Share</t>
        </is>
      </c>
      <c r="J9" s="10" t="inlineStr">
        <is>
          <t>Beta</t>
        </is>
      </c>
    </row>
    <row r="10">
      <c r="A10" s="11" t="inlineStr">
        <is>
          <t>MSFT</t>
        </is>
      </c>
      <c r="B10">
        <f>Sector($A10)</f>
        <v/>
      </c>
      <c r="C10">
        <f>Industry($A10)</f>
        <v/>
      </c>
      <c r="D10" s="12">
        <f>QM_Last($A10)</f>
        <v/>
      </c>
      <c r="E10" s="15">
        <f>IF($B$5=0,0,1/$B$5)</f>
        <v/>
      </c>
      <c r="F10" s="29">
        <f>$B$7*$E10</f>
        <v/>
      </c>
      <c r="G10" s="14">
        <f>IF($D10=0,0,ROUNDDOWN($F10/$D10,0))</f>
        <v/>
      </c>
      <c r="H10" s="15">
        <f>DividendYield($A10)</f>
        <v/>
      </c>
      <c r="I10" s="12">
        <f>DividendPerShare($A10)</f>
        <v/>
      </c>
      <c r="J10" s="30">
        <f>Beta($A10)</f>
        <v/>
      </c>
    </row>
    <row r="11">
      <c r="A11" s="11" t="inlineStr">
        <is>
          <t>JNJ</t>
        </is>
      </c>
      <c r="B11" s="16">
        <f>Sector($A11)</f>
        <v/>
      </c>
      <c r="C11" s="16">
        <f>Industry($A11)</f>
        <v/>
      </c>
      <c r="D11" s="17">
        <f>QM_Last($A11)</f>
        <v/>
      </c>
      <c r="E11" s="20">
        <f>IF($B$5=0,0,1/$B$5)</f>
        <v/>
      </c>
      <c r="F11" s="31">
        <f>$B$7*$E11</f>
        <v/>
      </c>
      <c r="G11" s="19">
        <f>IF($D11=0,0,ROUNDDOWN($F11/$D11,0))</f>
        <v/>
      </c>
      <c r="H11" s="20">
        <f>DividendYield($A11)</f>
        <v/>
      </c>
      <c r="I11" s="17">
        <f>DividendPerShare($A11)</f>
        <v/>
      </c>
      <c r="J11" s="32">
        <f>Beta($A11)</f>
        <v/>
      </c>
    </row>
    <row r="12">
      <c r="A12" s="11" t="inlineStr">
        <is>
          <t>KO</t>
        </is>
      </c>
      <c r="B12">
        <f>Sector($A12)</f>
        <v/>
      </c>
      <c r="C12">
        <f>Industry($A12)</f>
        <v/>
      </c>
      <c r="D12" s="12">
        <f>QM_Last($A12)</f>
        <v/>
      </c>
      <c r="E12" s="15">
        <f>IF($B$5=0,0,1/$B$5)</f>
        <v/>
      </c>
      <c r="F12" s="29">
        <f>$B$7*$E12</f>
        <v/>
      </c>
      <c r="G12" s="14">
        <f>IF($D12=0,0,ROUNDDOWN($F12/$D12,0))</f>
        <v/>
      </c>
      <c r="H12" s="15">
        <f>DividendYield($A12)</f>
        <v/>
      </c>
      <c r="I12" s="12">
        <f>DividendPerShare($A12)</f>
        <v/>
      </c>
      <c r="J12" s="30">
        <f>Beta($A12)</f>
        <v/>
      </c>
    </row>
    <row r="13">
      <c r="A13" s="11" t="inlineStr">
        <is>
          <t>PG</t>
        </is>
      </c>
      <c r="B13" s="16">
        <f>Sector($A13)</f>
        <v/>
      </c>
      <c r="C13" s="16">
        <f>Industry($A13)</f>
        <v/>
      </c>
      <c r="D13" s="17">
        <f>QM_Last($A13)</f>
        <v/>
      </c>
      <c r="E13" s="20">
        <f>IF($B$5=0,0,1/$B$5)</f>
        <v/>
      </c>
      <c r="F13" s="31">
        <f>$B$7*$E13</f>
        <v/>
      </c>
      <c r="G13" s="19">
        <f>IF($D13=0,0,ROUNDDOWN($F13/$D13,0))</f>
        <v/>
      </c>
      <c r="H13" s="20">
        <f>DividendYield($A13)</f>
        <v/>
      </c>
      <c r="I13" s="17">
        <f>DividendPerShare($A13)</f>
        <v/>
      </c>
      <c r="J13" s="32">
        <f>Beta($A13)</f>
        <v/>
      </c>
    </row>
    <row r="14">
      <c r="A14" s="11" t="inlineStr">
        <is>
          <t>VZ</t>
        </is>
      </c>
      <c r="B14">
        <f>Sector($A14)</f>
        <v/>
      </c>
      <c r="C14">
        <f>Industry($A14)</f>
        <v/>
      </c>
      <c r="D14" s="12">
        <f>QM_Last($A14)</f>
        <v/>
      </c>
      <c r="E14" s="15">
        <f>IF($B$5=0,0,1/$B$5)</f>
        <v/>
      </c>
      <c r="F14" s="29">
        <f>$B$7*$E14</f>
        <v/>
      </c>
      <c r="G14" s="14">
        <f>IF($D14=0,0,ROUNDDOWN($F14/$D14,0))</f>
        <v/>
      </c>
      <c r="H14" s="15">
        <f>DividendYield($A14)</f>
        <v/>
      </c>
      <c r="I14" s="12">
        <f>DividendPerShare($A14)</f>
        <v/>
      </c>
      <c r="J14" s="30">
        <f>Beta($A14)</f>
        <v/>
      </c>
    </row>
    <row r="15">
      <c r="A15" s="11" t="inlineStr">
        <is>
          <t>CSCO</t>
        </is>
      </c>
      <c r="B15" s="16">
        <f>Sector($A15)</f>
        <v/>
      </c>
      <c r="C15" s="16">
        <f>Industry($A15)</f>
        <v/>
      </c>
      <c r="D15" s="17">
        <f>QM_Last($A15)</f>
        <v/>
      </c>
      <c r="E15" s="20">
        <f>IF($B$5=0,0,1/$B$5)</f>
        <v/>
      </c>
      <c r="F15" s="31">
        <f>$B$7*$E15</f>
        <v/>
      </c>
      <c r="G15" s="19">
        <f>IF($D15=0,0,ROUNDDOWN($F15/$D15,0))</f>
        <v/>
      </c>
      <c r="H15" s="20">
        <f>DividendYield($A15)</f>
        <v/>
      </c>
      <c r="I15" s="17">
        <f>DividendPerShare($A15)</f>
        <v/>
      </c>
      <c r="J15" s="32">
        <f>Beta($A15)</f>
        <v/>
      </c>
    </row>
    <row r="16">
      <c r="A16" s="11" t="inlineStr">
        <is>
          <t>PEP</t>
        </is>
      </c>
      <c r="B16">
        <f>Sector($A16)</f>
        <v/>
      </c>
      <c r="C16">
        <f>Industry($A16)</f>
        <v/>
      </c>
      <c r="D16" s="12">
        <f>QM_Last($A16)</f>
        <v/>
      </c>
      <c r="E16" s="15">
        <f>IF($B$5=0,0,1/$B$5)</f>
        <v/>
      </c>
      <c r="F16" s="29">
        <f>$B$7*$E16</f>
        <v/>
      </c>
      <c r="G16" s="14">
        <f>IF($D16=0,0,ROUNDDOWN($F16/$D16,0))</f>
        <v/>
      </c>
      <c r="H16" s="15">
        <f>DividendYield($A16)</f>
        <v/>
      </c>
      <c r="I16" s="12">
        <f>DividendPerShare($A16)</f>
        <v/>
      </c>
      <c r="J16" s="30">
        <f>Beta($A16)</f>
        <v/>
      </c>
    </row>
    <row r="17">
      <c r="A17" s="11" t="inlineStr">
        <is>
          <t>ABBV</t>
        </is>
      </c>
      <c r="B17" s="16">
        <f>Sector($A17)</f>
        <v/>
      </c>
      <c r="C17" s="16">
        <f>Industry($A17)</f>
        <v/>
      </c>
      <c r="D17" s="17">
        <f>QM_Last($A17)</f>
        <v/>
      </c>
      <c r="E17" s="20">
        <f>IF($B$5=0,0,1/$B$5)</f>
        <v/>
      </c>
      <c r="F17" s="31">
        <f>$B$7*$E17</f>
        <v/>
      </c>
      <c r="G17" s="19">
        <f>IF($D17=0,0,ROUNDDOWN($F17/$D17,0))</f>
        <v/>
      </c>
      <c r="H17" s="20">
        <f>DividendYield($A17)</f>
        <v/>
      </c>
      <c r="I17" s="17">
        <f>DividendPerShare($A17)</f>
        <v/>
      </c>
      <c r="J17" s="32">
        <f>Beta($A17)</f>
        <v/>
      </c>
    </row>
    <row r="18">
      <c r="A18" s="11" t="inlineStr">
        <is>
          <t>MRK</t>
        </is>
      </c>
      <c r="B18">
        <f>Sector($A18)</f>
        <v/>
      </c>
      <c r="C18">
        <f>Industry($A18)</f>
        <v/>
      </c>
      <c r="D18" s="12">
        <f>QM_Last($A18)</f>
        <v/>
      </c>
      <c r="E18" s="15">
        <f>IF($B$5=0,0,1/$B$5)</f>
        <v/>
      </c>
      <c r="F18" s="29">
        <f>$B$7*$E18</f>
        <v/>
      </c>
      <c r="G18" s="14">
        <f>IF($D18=0,0,ROUNDDOWN($F18/$D18,0))</f>
        <v/>
      </c>
      <c r="H18" s="15">
        <f>DividendYield($A18)</f>
        <v/>
      </c>
      <c r="I18" s="12">
        <f>DividendPerShare($A18)</f>
        <v/>
      </c>
      <c r="J18" s="30">
        <f>Beta($A18)</f>
        <v/>
      </c>
    </row>
    <row r="19">
      <c r="A19" s="11" t="inlineStr">
        <is>
          <t>WMT</t>
        </is>
      </c>
      <c r="B19" s="16">
        <f>Sector($A19)</f>
        <v/>
      </c>
      <c r="C19" s="16">
        <f>Industry($A19)</f>
        <v/>
      </c>
      <c r="D19" s="17">
        <f>QM_Last($A19)</f>
        <v/>
      </c>
      <c r="E19" s="20">
        <f>IF($B$5=0,0,1/$B$5)</f>
        <v/>
      </c>
      <c r="F19" s="31">
        <f>$B$7*$E19</f>
        <v/>
      </c>
      <c r="G19" s="19">
        <f>IF($D19=0,0,ROUNDDOWN($F19/$D19,0))</f>
        <v/>
      </c>
      <c r="H19" s="20">
        <f>DividendYield($A19)</f>
        <v/>
      </c>
      <c r="I19" s="17">
        <f>DividendPerShare($A19)</f>
        <v/>
      </c>
      <c r="J19" s="32">
        <f>Beta($A19)</f>
        <v/>
      </c>
    </row>
    <row r="20">
      <c r="A20" s="11" t="inlineStr">
        <is>
          <t>HD</t>
        </is>
      </c>
      <c r="B20">
        <f>Sector($A20)</f>
        <v/>
      </c>
      <c r="C20">
        <f>Industry($A20)</f>
        <v/>
      </c>
      <c r="D20" s="12">
        <f>QM_Last($A20)</f>
        <v/>
      </c>
      <c r="E20" s="15">
        <f>IF($B$5=0,0,1/$B$5)</f>
        <v/>
      </c>
      <c r="F20" s="29">
        <f>$B$7*$E20</f>
        <v/>
      </c>
      <c r="G20" s="14">
        <f>IF($D20=0,0,ROUNDDOWN($F20/$D20,0))</f>
        <v/>
      </c>
      <c r="H20" s="15">
        <f>DividendYield($A20)</f>
        <v/>
      </c>
      <c r="I20" s="12">
        <f>DividendPerShare($A20)</f>
        <v/>
      </c>
      <c r="J20" s="30">
        <f>Beta($A20)</f>
        <v/>
      </c>
    </row>
    <row r="21">
      <c r="A21" s="11" t="inlineStr">
        <is>
          <t>CVX</t>
        </is>
      </c>
      <c r="B21" s="16">
        <f>Sector($A21)</f>
        <v/>
      </c>
      <c r="C21" s="16">
        <f>Industry($A21)</f>
        <v/>
      </c>
      <c r="D21" s="17">
        <f>QM_Last($A21)</f>
        <v/>
      </c>
      <c r="E21" s="20">
        <f>IF($B$5=0,0,1/$B$5)</f>
        <v/>
      </c>
      <c r="F21" s="31">
        <f>$B$7*$E21</f>
        <v/>
      </c>
      <c r="G21" s="19">
        <f>IF($D21=0,0,ROUNDDOWN($F21/$D21,0))</f>
        <v/>
      </c>
      <c r="H21" s="20">
        <f>DividendYield($A21)</f>
        <v/>
      </c>
      <c r="I21" s="17">
        <f>DividendPerShare($A21)</f>
        <v/>
      </c>
      <c r="J21" s="32">
        <f>Beta($A21)</f>
        <v/>
      </c>
    </row>
    <row r="22">
      <c r="A22" s="11" t="inlineStr">
        <is>
          <t>IBM</t>
        </is>
      </c>
      <c r="B22">
        <f>Sector($A22)</f>
        <v/>
      </c>
      <c r="C22">
        <f>Industry($A22)</f>
        <v/>
      </c>
      <c r="D22" s="12">
        <f>QM_Last($A22)</f>
        <v/>
      </c>
      <c r="E22" s="15">
        <f>IF($B$5=0,0,1/$B$5)</f>
        <v/>
      </c>
      <c r="F22" s="29">
        <f>$B$7*$E22</f>
        <v/>
      </c>
      <c r="G22" s="14">
        <f>IF($D22=0,0,ROUNDDOWN($F22/$D22,0))</f>
        <v/>
      </c>
      <c r="H22" s="15">
        <f>DividendYield($A22)</f>
        <v/>
      </c>
      <c r="I22" s="12">
        <f>DividendPerShare($A22)</f>
        <v/>
      </c>
      <c r="J22" s="30">
        <f>Beta($A22)</f>
        <v/>
      </c>
    </row>
    <row r="23">
      <c r="A23" s="3" t="inlineStr">
        <is>
          <t>Total</t>
        </is>
      </c>
      <c r="F23" s="33">
        <f>SUM(F10:F22)</f>
        <v/>
      </c>
    </row>
    <row r="25">
      <c r="A25" s="1" t="inlineStr">
        <is>
          <t>MarketXLS Functions Used in This Sheet</t>
        </is>
      </c>
      <c r="B25" s="2" t="n"/>
      <c r="C25" s="2" t="n"/>
      <c r="D25" s="2" t="n"/>
      <c r="E25" s="2" t="n"/>
      <c r="F25" s="2" t="n"/>
    </row>
    <row r="26">
      <c r="A26" s="5">
        <f>QM_Last(Symbol) -&gt; price used for share count</f>
        <v/>
      </c>
    </row>
    <row r="27">
      <c r="A27" s="5">
        <f>DividendYield(Symbol) -&gt; trailing yield on the position</f>
        <v/>
      </c>
    </row>
    <row r="28">
      <c r="A28" s="5">
        <f>DividendPerShare(Symbol) -&gt; dividend per share</f>
        <v/>
      </c>
    </row>
    <row r="29">
      <c r="A29" s="5">
        <f>Beta(Symbol) -&gt; market sensitivity of the position</f>
        <v/>
      </c>
    </row>
    <row r="30">
      <c r="A30" s="5">
        <f>Sector(Symbol) -&gt; sector label for grouping</f>
        <v/>
      </c>
    </row>
    <row r="31">
      <c r="A31" s="5">
        <f>Industry(Symbol) -&gt; industry label for grouping</f>
        <v/>
      </c>
    </row>
    <row r="33">
      <c r="A33" s="3" t="inlineStr">
        <is>
          <t>MarketXLS website</t>
        </is>
      </c>
      <c r="B33" t="inlineStr">
        <is>
          <t>https://marketxls.com</t>
        </is>
      </c>
    </row>
    <row r="34">
      <c r="A34" s="3" t="inlineStr">
        <is>
          <t>Book a demo</t>
        </is>
      </c>
      <c r="B34" t="inlineStr">
        <is>
          <t>https://marketxls.com/book-demo</t>
        </is>
      </c>
    </row>
    <row r="35">
      <c r="A35" s="3" t="inlineStr">
        <is>
          <t>Pricing</t>
        </is>
      </c>
      <c r="B35" t="inlineStr">
        <is>
          <t>https://marketxls.com/pricing</t>
        </is>
      </c>
    </row>
    <row r="36">
      <c r="A36" s="3" t="inlineStr">
        <is>
          <t>Stock Data in Excel</t>
        </is>
      </c>
      <c r="B36" t="inlineStr">
        <is>
          <t>https://stockdatainexcel.com</t>
        </is>
      </c>
    </row>
  </sheetData>
  <mergeCells count="2">
    <mergeCell ref="A1:J1"/>
    <mergeCell ref="A25:F25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36" customWidth="1" min="2" max="2"/>
    <col width="36" customWidth="1" min="3" max="3"/>
    <col width="26" customWidth="1" min="4" max="4"/>
    <col width="46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</cols>
  <sheetData>
    <row r="1">
      <c r="A1" s="1" t="inlineStr">
        <is>
          <t>Quote Field Cross-Check - One Question, One Function, One Second Opinion</t>
        </is>
      </c>
      <c r="B1" s="2" t="n"/>
      <c r="C1" s="2" t="n"/>
      <c r="D1" s="2" t="n"/>
      <c r="E1" s="2" t="n"/>
    </row>
    <row r="2">
      <c r="A2" t="inlineStr">
        <is>
          <t>Every field on a quote board should have an independent way to confirm it. Where a second opinion does not exist, the audit sheet carries the load.</t>
        </is>
      </c>
    </row>
    <row r="4">
      <c r="A4" s="10" t="inlineStr">
        <is>
          <t>What You Are Asking</t>
        </is>
      </c>
      <c r="B4" s="10" t="inlineStr">
        <is>
          <t>Primary Function</t>
        </is>
      </c>
      <c r="C4" s="10" t="inlineStr">
        <is>
          <t>Second Opinion</t>
        </is>
      </c>
      <c r="D4" s="10" t="inlineStr">
        <is>
          <t>Streaming Variant</t>
        </is>
      </c>
      <c r="E4" s="10" t="inlineStr">
        <is>
          <t>Why It Matters</t>
        </is>
      </c>
    </row>
    <row r="5">
      <c r="A5" s="4" t="inlineStr">
        <is>
          <t>Last traded price</t>
        </is>
      </c>
      <c r="B5" s="34" t="inlineStr">
        <is>
          <t>'=QM_Last(Symbol)</t>
        </is>
      </c>
      <c r="C5" s="34" t="inlineStr">
        <is>
          <t>'=Last(Symbol)</t>
        </is>
      </c>
      <c r="D5" s="34" t="inlineStr">
        <is>
          <t>'=Stream_Last(Symbol)</t>
        </is>
      </c>
      <c r="E5" s="4" t="inlineStr">
        <is>
          <t>Use one as the board value and the other as the check</t>
        </is>
      </c>
    </row>
    <row r="6">
      <c r="A6" s="24" t="inlineStr">
        <is>
          <t>Bid</t>
        </is>
      </c>
      <c r="B6" s="35" t="inlineStr">
        <is>
          <t>'=QM_Bid(Symbol)</t>
        </is>
      </c>
      <c r="C6" s="24" t="inlineStr">
        <is>
          <t>n/a</t>
        </is>
      </c>
      <c r="D6" s="24" t="inlineStr">
        <is>
          <t>n/a</t>
        </is>
      </c>
      <c r="E6" s="24" t="inlineStr">
        <is>
          <t>Pairs with Ask to measure the spread</t>
        </is>
      </c>
    </row>
    <row r="7">
      <c r="A7" s="4" t="inlineStr">
        <is>
          <t>Ask</t>
        </is>
      </c>
      <c r="B7" s="34" t="inlineStr">
        <is>
          <t>'=QM_Ask(Symbol)</t>
        </is>
      </c>
      <c r="C7" s="4" t="inlineStr">
        <is>
          <t>n/a</t>
        </is>
      </c>
      <c r="D7" s="4" t="inlineStr">
        <is>
          <t>n/a</t>
        </is>
      </c>
      <c r="E7" s="4" t="inlineStr">
        <is>
          <t>Pairs with Bid to measure the spread</t>
        </is>
      </c>
    </row>
    <row r="8">
      <c r="A8" s="24" t="inlineStr">
        <is>
          <t>Change on the day</t>
        </is>
      </c>
      <c r="B8" s="35" t="inlineStr">
        <is>
          <t>'=QM_Change(Symbol)</t>
        </is>
      </c>
      <c r="C8" s="35" t="inlineStr">
        <is>
          <t>'=QM_Last(S)-QM_PreviousClose(S)</t>
        </is>
      </c>
      <c r="D8" s="24" t="inlineStr">
        <is>
          <t>n/a</t>
        </is>
      </c>
      <c r="E8" s="24" t="inlineStr">
        <is>
          <t>Recompute it to confirm the two agree</t>
        </is>
      </c>
    </row>
    <row r="9">
      <c r="A9" s="4" t="inlineStr">
        <is>
          <t>Percent change</t>
        </is>
      </c>
      <c r="B9" s="34" t="inlineStr">
        <is>
          <t>'=QM_ChangePercent(Symbol)</t>
        </is>
      </c>
      <c r="C9" s="34" t="inlineStr">
        <is>
          <t>'=QM_Change(S)/QM_PreviousClose(S)</t>
        </is>
      </c>
      <c r="D9" s="4" t="inlineStr">
        <is>
          <t>n/a</t>
        </is>
      </c>
      <c r="E9" s="4" t="inlineStr">
        <is>
          <t>Watch the sign convention on the derived version</t>
        </is>
      </c>
    </row>
    <row r="10">
      <c r="A10" s="24" t="inlineStr">
        <is>
          <t>Previous close</t>
        </is>
      </c>
      <c r="B10" s="35" t="inlineStr">
        <is>
          <t>'=QM_PreviousClose(Symbol)</t>
        </is>
      </c>
      <c r="C10" s="24" t="inlineStr">
        <is>
          <t>n/a</t>
        </is>
      </c>
      <c r="D10" s="24" t="inlineStr">
        <is>
          <t>n/a</t>
        </is>
      </c>
      <c r="E10" s="24" t="inlineStr">
        <is>
          <t>The anchor for every change calculation</t>
        </is>
      </c>
    </row>
    <row r="11">
      <c r="A11" s="4" t="inlineStr">
        <is>
          <t>Session open</t>
        </is>
      </c>
      <c r="B11" s="34" t="inlineStr">
        <is>
          <t>'=QM_Open(Symbol)</t>
        </is>
      </c>
      <c r="C11" s="4" t="inlineStr">
        <is>
          <t>n/a</t>
        </is>
      </c>
      <c r="D11" s="4" t="inlineStr">
        <is>
          <t>n/a</t>
        </is>
      </c>
      <c r="E11" s="4" t="inlineStr">
        <is>
          <t>Distinguishes a gap from an intraday move</t>
        </is>
      </c>
    </row>
    <row r="12">
      <c r="A12" s="24" t="inlineStr">
        <is>
          <t>Session high</t>
        </is>
      </c>
      <c r="B12" s="35" t="inlineStr">
        <is>
          <t>'=QM_High(Symbol)</t>
        </is>
      </c>
      <c r="C12" s="24" t="inlineStr">
        <is>
          <t>n/a</t>
        </is>
      </c>
      <c r="D12" s="24" t="inlineStr">
        <is>
          <t>n/a</t>
        </is>
      </c>
      <c r="E12" s="24" t="inlineStr">
        <is>
          <t>Bounds the plausible range of Last</t>
        </is>
      </c>
    </row>
    <row r="13">
      <c r="A13" s="4" t="inlineStr">
        <is>
          <t>Session low</t>
        </is>
      </c>
      <c r="B13" s="34" t="inlineStr">
        <is>
          <t>'=QM_Low(Symbol)</t>
        </is>
      </c>
      <c r="C13" s="4" t="inlineStr">
        <is>
          <t>n/a</t>
        </is>
      </c>
      <c r="D13" s="4" t="inlineStr">
        <is>
          <t>n/a</t>
        </is>
      </c>
      <c r="E13" s="4" t="inlineStr">
        <is>
          <t>Bounds the plausible range of Last</t>
        </is>
      </c>
    </row>
    <row r="14">
      <c r="A14" s="24" t="inlineStr">
        <is>
          <t>Volume</t>
        </is>
      </c>
      <c r="B14" s="35" t="inlineStr">
        <is>
          <t>'=QM_Volume(Symbol)</t>
        </is>
      </c>
      <c r="C14" s="35" t="inlineStr">
        <is>
          <t>'=Volume(Symbol)</t>
        </is>
      </c>
      <c r="D14" s="24" t="inlineStr">
        <is>
          <t>n/a</t>
        </is>
      </c>
      <c r="E14" s="24" t="inlineStr">
        <is>
          <t>A zero here is the loudest staleness signal</t>
        </is>
      </c>
    </row>
    <row r="15">
      <c r="A15" s="4" t="inlineStr">
        <is>
          <t>Quote timestamp</t>
        </is>
      </c>
      <c r="B15" s="34" t="inlineStr">
        <is>
          <t>'=QM_DateTime(Symbol)</t>
        </is>
      </c>
      <c r="C15" s="34" t="inlineStr">
        <is>
          <t>'=QM_LastTradeDateTime(Symbol)</t>
        </is>
      </c>
      <c r="D15" s="4" t="inlineStr">
        <is>
          <t>n/a</t>
        </is>
      </c>
      <c r="E15" s="4" t="inlineStr">
        <is>
          <t>The single most under-used field on a quote board</t>
        </is>
      </c>
    </row>
    <row r="16">
      <c r="A16" s="24" t="inlineStr">
        <is>
          <t>Instrument name</t>
        </is>
      </c>
      <c r="B16" s="35" t="inlineStr">
        <is>
          <t>'=Name(Symbol)</t>
        </is>
      </c>
      <c r="C16" s="24" t="inlineStr">
        <is>
          <t>n/a</t>
        </is>
      </c>
      <c r="D16" s="24" t="inlineStr">
        <is>
          <t>n/a</t>
        </is>
      </c>
      <c r="E16" s="24" t="inlineStr">
        <is>
          <t>Catches a mistyped or reused ticker</t>
        </is>
      </c>
    </row>
    <row r="17">
      <c r="A17" s="4" t="inlineStr">
        <is>
          <t>Listing venue</t>
        </is>
      </c>
      <c r="B17" s="34" t="inlineStr">
        <is>
          <t>'=Exchange(Symbol)</t>
        </is>
      </c>
      <c r="C17" s="4" t="inlineStr">
        <is>
          <t>n/a</t>
        </is>
      </c>
      <c r="D17" s="4" t="inlineStr">
        <is>
          <t>n/a</t>
        </is>
      </c>
      <c r="E17" s="4" t="inlineStr">
        <is>
          <t>Catches a same-symbol cross-listing</t>
        </is>
      </c>
    </row>
    <row r="18">
      <c r="A18" s="24" t="inlineStr">
        <is>
          <t>52-week high</t>
        </is>
      </c>
      <c r="B18" s="35" t="inlineStr">
        <is>
          <t>'=FiftyTwoWeekHigh(Symbol)</t>
        </is>
      </c>
      <c r="C18" s="24" t="inlineStr">
        <is>
          <t>n/a</t>
        </is>
      </c>
      <c r="D18" s="24" t="inlineStr">
        <is>
          <t>n/a</t>
        </is>
      </c>
      <c r="E18" s="24" t="inlineStr">
        <is>
          <t>Outer sanity bound for Last</t>
        </is>
      </c>
    </row>
    <row r="19">
      <c r="A19" s="4" t="inlineStr">
        <is>
          <t>52-week low</t>
        </is>
      </c>
      <c r="B19" s="34" t="inlineStr">
        <is>
          <t>'=FiftyTwoWeekLow(Symbol)</t>
        </is>
      </c>
      <c r="C19" s="4" t="inlineStr">
        <is>
          <t>n/a</t>
        </is>
      </c>
      <c r="D19" s="4" t="inlineStr">
        <is>
          <t>n/a</t>
        </is>
      </c>
      <c r="E19" s="4" t="inlineStr">
        <is>
          <t>Outer sanity bound for Last</t>
        </is>
      </c>
    </row>
    <row r="20">
      <c r="A20" s="24" t="inlineStr">
        <is>
          <t>History for a backfill</t>
        </is>
      </c>
      <c r="B20" s="35" t="inlineStr">
        <is>
          <t>'=QM_GetHistory(Symbol)</t>
        </is>
      </c>
      <c r="C20" s="24" t="inlineStr">
        <is>
          <t>n/a</t>
        </is>
      </c>
      <c r="D20" s="24" t="inlineStr">
        <is>
          <t>n/a</t>
        </is>
      </c>
      <c r="E20" s="24" t="inlineStr">
        <is>
          <t>Spills OHLCV rows for reconciliation</t>
        </is>
      </c>
    </row>
    <row r="23">
      <c r="A23" s="1" t="inlineStr">
        <is>
          <t>Quote Fields Versus Context Fields</t>
        </is>
      </c>
      <c r="B23" s="2" t="n"/>
      <c r="C23" s="2" t="n"/>
      <c r="D23" s="2" t="n"/>
      <c r="E23" s="2" t="n"/>
    </row>
    <row r="24">
      <c r="A24" s="10" t="inlineStr">
        <is>
          <t>Field</t>
        </is>
      </c>
      <c r="B24" s="10" t="inlineStr">
        <is>
          <t>Type</t>
        </is>
      </c>
      <c r="C24" s="10" t="inlineStr">
        <is>
          <t>Changes During The Session</t>
        </is>
      </c>
      <c r="D24" s="10" t="inlineStr">
        <is>
          <t>Belongs On The Quote Board</t>
        </is>
      </c>
      <c r="E24" s="10" t="inlineStr">
        <is>
          <t>Function</t>
        </is>
      </c>
    </row>
    <row r="25">
      <c r="A25" s="4" t="inlineStr">
        <is>
          <t>Last price</t>
        </is>
      </c>
      <c r="B25" s="4" t="inlineStr">
        <is>
          <t>Quote</t>
        </is>
      </c>
      <c r="C25" s="4" t="inlineStr">
        <is>
          <t>Continuously</t>
        </is>
      </c>
      <c r="D25" s="4" t="inlineStr">
        <is>
          <t>Yes</t>
        </is>
      </c>
      <c r="E25" s="34" t="inlineStr">
        <is>
          <t>'=QM_Last(Symbol)</t>
        </is>
      </c>
    </row>
    <row r="26">
      <c r="A26" s="4" t="inlineStr">
        <is>
          <t>Bid and ask</t>
        </is>
      </c>
      <c r="B26" s="4" t="inlineStr">
        <is>
          <t>Quote</t>
        </is>
      </c>
      <c r="C26" s="4" t="inlineStr">
        <is>
          <t>Continuously</t>
        </is>
      </c>
      <c r="D26" s="4" t="inlineStr">
        <is>
          <t>Yes</t>
        </is>
      </c>
      <c r="E26" s="34" t="inlineStr">
        <is>
          <t>'=QM_Bid(Symbol) / =QM_Ask(Symbol)</t>
        </is>
      </c>
    </row>
    <row r="27">
      <c r="A27" s="4" t="inlineStr">
        <is>
          <t>Volume</t>
        </is>
      </c>
      <c r="B27" s="4" t="inlineStr">
        <is>
          <t>Quote</t>
        </is>
      </c>
      <c r="C27" s="4" t="inlineStr">
        <is>
          <t>Continuously</t>
        </is>
      </c>
      <c r="D27" s="4" t="inlineStr">
        <is>
          <t>Yes</t>
        </is>
      </c>
      <c r="E27" s="34" t="inlineStr">
        <is>
          <t>'=QM_Volume(Symbol)</t>
        </is>
      </c>
    </row>
    <row r="28">
      <c r="A28" s="4" t="inlineStr">
        <is>
          <t>Quote timestamp</t>
        </is>
      </c>
      <c r="B28" s="4" t="inlineStr">
        <is>
          <t>Quote</t>
        </is>
      </c>
      <c r="C28" s="4" t="inlineStr">
        <is>
          <t>Continuously</t>
        </is>
      </c>
      <c r="D28" s="4" t="inlineStr">
        <is>
          <t>Yes</t>
        </is>
      </c>
      <c r="E28" s="34" t="inlineStr">
        <is>
          <t>'=QM_DateTime(Symbol)</t>
        </is>
      </c>
    </row>
    <row r="29">
      <c r="A29" s="4" t="inlineStr">
        <is>
          <t>P/E ratio</t>
        </is>
      </c>
      <c r="B29" s="4" t="inlineStr">
        <is>
          <t>Context</t>
        </is>
      </c>
      <c r="C29" s="4" t="inlineStr">
        <is>
          <t>Only as price moves</t>
        </is>
      </c>
      <c r="D29" s="4" t="inlineStr">
        <is>
          <t>No, put it on a research sheet</t>
        </is>
      </c>
      <c r="E29" s="34" t="inlineStr">
        <is>
          <t>'=PERatio(Symbol)</t>
        </is>
      </c>
    </row>
    <row r="30">
      <c r="A30" s="4" t="inlineStr">
        <is>
          <t>Earnings per share</t>
        </is>
      </c>
      <c r="B30" s="4" t="inlineStr">
        <is>
          <t>Context</t>
        </is>
      </c>
      <c r="C30" s="4" t="inlineStr">
        <is>
          <t>Quarterly</t>
        </is>
      </c>
      <c r="D30" s="4" t="inlineStr">
        <is>
          <t>No</t>
        </is>
      </c>
      <c r="E30" s="34" t="inlineStr">
        <is>
          <t>'=EarningsPerShare(Symbol)</t>
        </is>
      </c>
    </row>
    <row r="31">
      <c r="A31" s="4" t="inlineStr">
        <is>
          <t>Market capitalisation</t>
        </is>
      </c>
      <c r="B31" s="4" t="inlineStr">
        <is>
          <t>Context</t>
        </is>
      </c>
      <c r="C31" s="4" t="inlineStr">
        <is>
          <t>As price moves</t>
        </is>
      </c>
      <c r="D31" s="4" t="inlineStr">
        <is>
          <t>No</t>
        </is>
      </c>
      <c r="E31" s="34" t="inlineStr">
        <is>
          <t>'=MarketCapitalization(Symbol)</t>
        </is>
      </c>
    </row>
    <row r="32">
      <c r="A32" s="4" t="inlineStr">
        <is>
          <t>50-day moving average</t>
        </is>
      </c>
      <c r="B32" s="4" t="inlineStr">
        <is>
          <t>Derived</t>
        </is>
      </c>
      <c r="C32" s="4" t="inlineStr">
        <is>
          <t>Daily</t>
        </is>
      </c>
      <c r="D32" s="4" t="inlineStr">
        <is>
          <t>No, it needs history</t>
        </is>
      </c>
      <c r="E32" s="34" t="inlineStr">
        <is>
          <t>'=SimpleMovingAverage(Symbol, 50)</t>
        </is>
      </c>
    </row>
    <row r="33">
      <c r="A33" s="4" t="inlineStr">
        <is>
          <t>RSI</t>
        </is>
      </c>
      <c r="B33" s="4" t="inlineStr">
        <is>
          <t>Derived</t>
        </is>
      </c>
      <c r="C33" s="4" t="inlineStr">
        <is>
          <t>Daily</t>
        </is>
      </c>
      <c r="D33" s="4" t="inlineStr">
        <is>
          <t>No, it needs history</t>
        </is>
      </c>
      <c r="E33" s="34" t="inlineStr">
        <is>
          <t>'=RSI(Symbol)</t>
        </is>
      </c>
    </row>
    <row r="34">
      <c r="A34" s="4" t="inlineStr">
        <is>
          <t>52-week high and low</t>
        </is>
      </c>
      <c r="B34" s="4" t="inlineStr">
        <is>
          <t>Context</t>
        </is>
      </c>
      <c r="C34" s="4" t="inlineStr">
        <is>
          <t>Rarely</t>
        </is>
      </c>
      <c r="D34" s="4" t="inlineStr">
        <is>
          <t>As a sanity bound only</t>
        </is>
      </c>
      <c r="E34" s="34" t="inlineStr">
        <is>
          <t>'=FiftyTwoWeekHigh(Symbol) / =FiftyTwoWeekLow(Symbol)</t>
        </is>
      </c>
    </row>
    <row r="36">
      <c r="A36" s="1" t="inlineStr">
        <is>
          <t>MarketXLS Functions Used in This Sheet</t>
        </is>
      </c>
      <c r="B36" s="2" t="n"/>
      <c r="C36" s="2" t="n"/>
      <c r="D36" s="2" t="n"/>
      <c r="E36" s="2" t="n"/>
    </row>
    <row r="37">
      <c r="A37" s="5">
        <f>QM_Last(Symbol) -&gt; primary last price</f>
        <v/>
      </c>
    </row>
    <row r="38">
      <c r="A38" s="5">
        <f>Last(Symbol) -&gt; independent last price for the cross-check</f>
        <v/>
      </c>
    </row>
    <row r="39">
      <c r="A39" s="5">
        <f>QM_Change(Symbol) -&gt; reported change</f>
        <v/>
      </c>
    </row>
    <row r="40">
      <c r="A40" s="5">
        <f>QM_PreviousClose(Symbol) -&gt; input to the recomputed change</f>
        <v/>
      </c>
    </row>
    <row r="41">
      <c r="A41" s="5">
        <f>PERatio(Symbol) -&gt; context field, not a quote field</f>
        <v/>
      </c>
    </row>
    <row r="42">
      <c r="A42" s="5">
        <f>EarningsPerShare(Symbol) -&gt; context field, not a quote field</f>
        <v/>
      </c>
    </row>
    <row r="43">
      <c r="A43" s="5">
        <f>MarketCapitalization(Symbol) -&gt; context field, not a quote field</f>
        <v/>
      </c>
    </row>
    <row r="44">
      <c r="A44" s="5">
        <f>SimpleMovingAverage(Symbol, 50) -&gt; derived field, needs history</f>
        <v/>
      </c>
    </row>
    <row r="45">
      <c r="A45" s="5">
        <f>RSI(Symbol) -&gt; derived field, needs history</f>
        <v/>
      </c>
    </row>
    <row r="47">
      <c r="A47" s="3" t="inlineStr">
        <is>
          <t>MarketXLS website</t>
        </is>
      </c>
      <c r="B47" t="inlineStr">
        <is>
          <t>https://marketxls.com</t>
        </is>
      </c>
    </row>
    <row r="48">
      <c r="A48" s="3" t="inlineStr">
        <is>
          <t>Book a demo</t>
        </is>
      </c>
      <c r="B48" t="inlineStr">
        <is>
          <t>https://marketxls.com/book-demo</t>
        </is>
      </c>
    </row>
    <row r="49">
      <c r="A49" s="3" t="inlineStr">
        <is>
          <t>Pricing</t>
        </is>
      </c>
      <c r="B49" t="inlineStr">
        <is>
          <t>https://marketxls.com/pricing</t>
        </is>
      </c>
    </row>
    <row r="50">
      <c r="A50" s="3" t="inlineStr">
        <is>
          <t>Stock Data in Excel</t>
        </is>
      </c>
      <c r="B50" t="inlineStr">
        <is>
          <t>https://stockdatainexcel.com</t>
        </is>
      </c>
    </row>
  </sheetData>
  <mergeCells count="3">
    <mergeCell ref="A1:E1"/>
    <mergeCell ref="A23:E23"/>
    <mergeCell ref="A36:E3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2026-08-15T15:37:20Z</dcterms:created>
  <dcterms:modified xsi:type="dcterms:W3CDTF">2026-08-15T15:37:20Z</dcterms:modified>
</cp:coreProperties>
</file>