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ow To Use" sheetId="1" state="visible" r:id="rId1"/>
    <sheet name="Live Quote Board" sheetId="2" state="visible" r:id="rId2"/>
    <sheet name="Quote Health Audit" sheetId="3" state="visible" r:id="rId3"/>
    <sheet name="Refresh Scenarios" sheetId="4" state="visible" r:id="rId4"/>
    <sheet name="Watchlist Allocation" sheetId="5" state="visible" r:id="rId5"/>
    <sheet name="Quote Field Cross-Check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0.000%"/>
    <numFmt numFmtId="165" formatCode="$#,##0.00"/>
    <numFmt numFmtId="166" formatCode="0.0"/>
    <numFmt numFmtId="167" formatCode="$#,##0"/>
    <numFmt numFmtId="168" formatCode="0.0%"/>
  </numFmts>
  <fonts count="4">
    <font>
      <name val="Calibri"/>
      <family val="2"/>
      <color theme="1"/>
      <sz val="11"/>
      <scheme val="minor"/>
    </font>
    <font>
      <b val="1"/>
      <color rgb="00FFFFFF"/>
      <sz val="12"/>
    </font>
    <font>
      <b val="1"/>
    </font>
    <font>
      <name val="Consolas"/>
      <sz val="10"/>
    </font>
  </fonts>
  <fills count="8">
    <fill>
      <patternFill/>
    </fill>
    <fill>
      <patternFill patternType="gray125"/>
    </fill>
    <fill>
      <patternFill patternType="solid">
        <fgColor rgb="000066CC"/>
      </patternFill>
    </fill>
    <fill>
      <patternFill patternType="solid">
        <fgColor rgb="00FFFF00"/>
      </patternFill>
    </fill>
    <fill>
      <patternFill patternType="solid">
        <fgColor rgb="00D9EAF7"/>
      </patternFill>
    </fill>
    <fill>
      <patternFill patternType="solid">
        <fgColor rgb="00F3F4F6"/>
      </patternFill>
    </fill>
    <fill>
      <patternFill patternType="solid">
        <fgColor rgb="00D7F0D7"/>
      </patternFill>
    </fill>
    <fill>
      <patternFill patternType="solid">
        <fgColor rgb="00F8D7DA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pivotButton="0" quotePrefix="0" xfId="0"/>
    <xf numFmtId="0" fontId="0" fillId="0" borderId="0" applyAlignment="1" pivotButton="0" quotePrefix="0" xfId="0">
      <alignment vertical="top" wrapText="1"/>
    </xf>
    <xf numFmtId="0" fontId="3" fillId="0" borderId="0" pivotButton="0" quotePrefix="0" xfId="0"/>
    <xf numFmtId="1" fontId="2" fillId="3" borderId="1" pivotButton="0" quotePrefix="0" xfId="0"/>
    <xf numFmtId="164" fontId="2" fillId="3" borderId="1" pivotButton="0" quotePrefix="0" xfId="0"/>
    <xf numFmtId="3" fontId="2" fillId="3" borderId="1" pivotButton="0" quotePrefix="0" xfId="0"/>
    <xf numFmtId="0" fontId="2" fillId="4" borderId="1" applyAlignment="1" pivotButton="0" quotePrefix="0" xfId="0">
      <alignment vertical="center" wrapText="1"/>
    </xf>
    <xf numFmtId="0" fontId="2" fillId="3" borderId="1" pivotButton="0" quotePrefix="0" xfId="0"/>
    <xf numFmtId="165" fontId="0" fillId="0" borderId="0" pivotButton="0" quotePrefix="0" xfId="0"/>
    <xf numFmtId="164" fontId="0" fillId="0" borderId="0" pivotButton="0" quotePrefix="0" xfId="0"/>
    <xf numFmtId="3" fontId="0" fillId="0" borderId="0" pivotButton="0" quotePrefix="0" xfId="0"/>
    <xf numFmtId="10" fontId="0" fillId="0" borderId="0" pivotButton="0" quotePrefix="0" xfId="0"/>
    <xf numFmtId="0" fontId="0" fillId="5" borderId="0" pivotButton="0" quotePrefix="0" xfId="0"/>
    <xf numFmtId="165" fontId="0" fillId="5" borderId="0" pivotButton="0" quotePrefix="0" xfId="0"/>
    <xf numFmtId="164" fontId="0" fillId="5" borderId="0" pivotButton="0" quotePrefix="0" xfId="0"/>
    <xf numFmtId="3" fontId="0" fillId="5" borderId="0" pivotButton="0" quotePrefix="0" xfId="0"/>
    <xf numFmtId="10" fontId="0" fillId="5" borderId="0" pivotButton="0" quotePrefix="0" xfId="0"/>
    <xf numFmtId="166" fontId="0" fillId="0" borderId="0" pivotButton="0" quotePrefix="0" xfId="0"/>
    <xf numFmtId="0" fontId="2" fillId="6" borderId="0" applyAlignment="1" pivotButton="0" quotePrefix="0" xfId="0">
      <alignment horizontal="center"/>
    </xf>
    <xf numFmtId="3" fontId="2" fillId="0" borderId="0" pivotButton="0" quotePrefix="0" xfId="0"/>
    <xf numFmtId="0" fontId="0" fillId="5" borderId="0" applyAlignment="1" pivotButton="0" quotePrefix="0" xfId="0">
      <alignment vertical="top" wrapText="1"/>
    </xf>
    <xf numFmtId="0" fontId="2" fillId="6" borderId="0" pivotButton="0" quotePrefix="0" xfId="0"/>
    <xf numFmtId="0" fontId="2" fillId="7" borderId="0" pivotButton="0" quotePrefix="0" xfId="0"/>
    <xf numFmtId="167" fontId="2" fillId="3" borderId="1" pivotButton="0" quotePrefix="0" xfId="0"/>
    <xf numFmtId="168" fontId="2" fillId="3" borderId="1" pivotButton="0" quotePrefix="0" xfId="0"/>
    <xf numFmtId="167" fontId="0" fillId="0" borderId="0" pivotButton="0" quotePrefix="0" xfId="0"/>
    <xf numFmtId="2" fontId="0" fillId="0" borderId="0" pivotButton="0" quotePrefix="0" xfId="0"/>
    <xf numFmtId="167" fontId="0" fillId="5" borderId="0" pivotButton="0" quotePrefix="0" xfId="0"/>
    <xf numFmtId="2" fontId="0" fillId="5" borderId="0" pivotButton="0" quotePrefix="0" xfId="0"/>
    <xf numFmtId="167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3" fillId="5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86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  <col width="20" customWidth="1" min="13" max="13"/>
    <col width="20" customWidth="1" min="14" max="14"/>
  </cols>
  <sheetData>
    <row r="1">
      <c r="A1" s="1" t="inlineStr">
        <is>
          <t>Stock Quotes in Excel - Sample Workbook (Static Snapshot)</t>
        </is>
      </c>
      <c r="B1" s="2" t="n"/>
      <c r="C1" s="2" t="n"/>
      <c r="D1" s="2" t="n"/>
      <c r="E1" s="2" t="n"/>
    </row>
    <row r="3">
      <c r="A3" s="3" t="inlineStr">
        <is>
          <t>Purpose</t>
        </is>
      </c>
      <c r="B3" s="4" t="inlineStr">
        <is>
          <t>Static snapshot of a quote board plus the audit sheet that checks it. Every value is frozen at the workbook date.</t>
        </is>
      </c>
    </row>
    <row r="4">
      <c r="A4" s="3" t="inlineStr">
        <is>
          <t>Data as of</t>
        </is>
      </c>
      <c r="B4" s="4" t="inlineStr">
        <is>
          <t>2026-08-15</t>
        </is>
      </c>
    </row>
    <row r="5">
      <c r="A5" s="3" t="inlineStr">
        <is>
          <t>Read this first</t>
        </is>
      </c>
      <c r="B5" s="4" t="inlineStr">
        <is>
          <t>A quote board is only useful if you can tell a live number from a stale one. The audit sheet exists for that single reason.</t>
        </is>
      </c>
    </row>
    <row r="6">
      <c r="A6" s="3" t="inlineStr">
        <is>
          <t>Website</t>
        </is>
      </c>
      <c r="B6" s="4" t="inlineStr">
        <is>
          <t>https://marketxls.com</t>
        </is>
      </c>
    </row>
    <row r="7">
      <c r="A7" s="3" t="inlineStr">
        <is>
          <t>Book Demo</t>
        </is>
      </c>
      <c r="B7" s="4" t="inlineStr">
        <is>
          <t>https://marketxls.com/book-demo</t>
        </is>
      </c>
    </row>
    <row r="8">
      <c r="A8" s="3" t="inlineStr">
        <is>
          <t>Pricing</t>
        </is>
      </c>
      <c r="B8" s="4" t="inlineStr">
        <is>
          <t>https://marketxls.com/pricing</t>
        </is>
      </c>
    </row>
    <row r="9">
      <c r="A9" s="3" t="inlineStr">
        <is>
          <t>Stock Data in Excel</t>
        </is>
      </c>
      <c r="B9" s="4" t="inlineStr">
        <is>
          <t>https://stockdatainexcel.com</t>
        </is>
      </c>
    </row>
    <row r="10">
      <c r="A10" s="3" t="inlineStr">
        <is>
          <t>Sheet 1</t>
        </is>
      </c>
      <c r="B10" s="4" t="inlineStr">
        <is>
          <t>How To Use - what each sheet does and which formulas drive it</t>
        </is>
      </c>
    </row>
    <row r="11">
      <c r="A11" s="3" t="inlineStr">
        <is>
          <t>Sheet 2</t>
        </is>
      </c>
      <c r="B11" s="4" t="inlineStr">
        <is>
          <t>Live Quote Board - 16 tickers with last, bid, ask, open, high, low, volume and change</t>
        </is>
      </c>
    </row>
    <row r="12">
      <c r="A12" s="3" t="inlineStr">
        <is>
          <t>Sheet 3</t>
        </is>
      </c>
      <c r="B12" s="4" t="inlineStr">
        <is>
          <t>Quote Health Audit - four pass or fail tests per row: staleness, spread, liquidity, range</t>
        </is>
      </c>
    </row>
    <row r="13">
      <c r="A13" s="3" t="inlineStr">
        <is>
          <t>Sheet 4</t>
        </is>
      </c>
      <c r="B13" s="4" t="inlineStr">
        <is>
          <t>Refresh Scenarios - five refresh modes with latency, cost and the failure each one carries</t>
        </is>
      </c>
    </row>
    <row r="14">
      <c r="A14" s="3" t="inlineStr">
        <is>
          <t>Sheet 5</t>
        </is>
      </c>
      <c r="B14" s="4" t="inlineStr">
        <is>
          <t>Watchlist Allocation - share counts and weights driven by the yellow input cells</t>
        </is>
      </c>
    </row>
    <row r="15">
      <c r="A15" s="3" t="inlineStr">
        <is>
          <t>Sheet 6</t>
        </is>
      </c>
      <c r="B15" s="4" t="inlineStr">
        <is>
          <t>Quote Field Cross-Check - which function answers which question, and its second opinion</t>
        </is>
      </c>
    </row>
    <row r="16">
      <c r="A16" s="3" t="inlineStr">
        <is>
          <t>Yellow cells</t>
        </is>
      </c>
      <c r="B16" s="4" t="inlineStr">
        <is>
          <t>Yellow cells are inputs. Everything else is calculated. Do not overwrite a white cell.</t>
        </is>
      </c>
    </row>
    <row r="17">
      <c r="A17" s="3" t="inlineStr">
        <is>
          <t>Educational use</t>
        </is>
      </c>
      <c r="B17" s="4" t="inlineStr">
        <is>
          <t>This workbook is an educational tool. It contains no recommendation to buy or sell any security, and the values shown are illustrative.</t>
        </is>
      </c>
    </row>
    <row r="18">
      <c r="A18" s="3" t="inlineStr">
        <is>
          <t>Next step</t>
        </is>
      </c>
      <c r="B18" s="4" t="inlineStr">
        <is>
          <t>The formula version of this workbook replaces every static number with a live MarketXLS formula. Same layout, same sheets.</t>
        </is>
      </c>
    </row>
    <row r="20">
      <c r="A20" s="1" t="inlineStr">
        <is>
          <t>MarketXLS Functions Used in This Sheet</t>
        </is>
      </c>
      <c r="B20" s="2" t="n"/>
      <c r="C20" s="2" t="n"/>
      <c r="D20" s="2" t="n"/>
      <c r="E20" s="2" t="n"/>
    </row>
    <row r="21">
      <c r="A21" s="5">
        <f>QM_Last(Symbol) -&gt; last traded price, the board value</f>
        <v/>
      </c>
    </row>
    <row r="22">
      <c r="A22" s="5">
        <f>QM_Bid(Symbol) -&gt; current bid</f>
        <v/>
      </c>
    </row>
    <row r="23">
      <c r="A23" s="5">
        <f>QM_Ask(Symbol) -&gt; current ask</f>
        <v/>
      </c>
    </row>
    <row r="24">
      <c r="A24" s="5">
        <f>QM_DateTime(Symbol) -&gt; quote timestamp used for staleness</f>
        <v/>
      </c>
    </row>
    <row r="25">
      <c r="A25" s="5">
        <f>QM_Volume(Symbol) -&gt; shares traded in the session</f>
        <v/>
      </c>
    </row>
    <row r="26">
      <c r="A26" s="5">
        <f>Name(Symbol) -&gt; instrument name, confirms the ticker resolved</f>
        <v/>
      </c>
    </row>
    <row r="27">
      <c r="A27" s="5">
        <f>Exchange(Symbol) -&gt; listing venue</f>
        <v/>
      </c>
    </row>
    <row r="28">
      <c r="A28" s="5">
        <f>Stream_Last(Symbol) -&gt; streaming last price for live watchlists</f>
        <v/>
      </c>
    </row>
    <row r="30">
      <c r="A30" s="3" t="inlineStr">
        <is>
          <t>MarketXLS website</t>
        </is>
      </c>
      <c r="B30" t="inlineStr">
        <is>
          <t>https://marketxls.com</t>
        </is>
      </c>
    </row>
    <row r="31">
      <c r="A31" s="3" t="inlineStr">
        <is>
          <t>Book a demo</t>
        </is>
      </c>
      <c r="B31" t="inlineStr">
        <is>
          <t>https://marketxls.com/book-demo</t>
        </is>
      </c>
    </row>
    <row r="32">
      <c r="A32" s="3" t="inlineStr">
        <is>
          <t>Pricing</t>
        </is>
      </c>
      <c r="B32" t="inlineStr">
        <is>
          <t>https://marketxls.com/pricing</t>
        </is>
      </c>
    </row>
    <row r="33">
      <c r="A33" s="3" t="inlineStr">
        <is>
          <t>Stock Data in Excel</t>
        </is>
      </c>
      <c r="B33" t="inlineStr">
        <is>
          <t>https://stockdatainexcel.com</t>
        </is>
      </c>
    </row>
  </sheetData>
  <mergeCells count="2">
    <mergeCell ref="A1:E1"/>
    <mergeCell ref="A20:E20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4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34" customWidth="1" min="2" max="2"/>
    <col width="14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16" customWidth="1" min="12" max="12"/>
    <col width="20" customWidth="1" min="13" max="13"/>
    <col width="20" customWidth="1" min="14" max="14"/>
  </cols>
  <sheetData>
    <row r="1">
      <c r="A1" s="1" t="inlineStr">
        <is>
          <t>Live Quote Board (Static Snapshot)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</row>
    <row r="2">
      <c r="A2" s="3" t="inlineStr">
        <is>
          <t>Data as of:</t>
        </is>
      </c>
      <c r="B2" t="inlineStr">
        <is>
          <t>2026-08-15</t>
        </is>
      </c>
    </row>
    <row r="4">
      <c r="A4" s="3" t="inlineStr">
        <is>
          <t>Stale after (minutes)</t>
        </is>
      </c>
      <c r="B4" s="6" t="n">
        <v>15</v>
      </c>
    </row>
    <row r="5">
      <c r="A5" s="3" t="inlineStr">
        <is>
          <t>Max acceptable spread %</t>
        </is>
      </c>
      <c r="B5" s="7" t="n">
        <v>0.0025</v>
      </c>
    </row>
    <row r="6">
      <c r="A6" s="3" t="inlineStr">
        <is>
          <t>Min acceptable volume</t>
        </is>
      </c>
      <c r="B6" s="8" t="n">
        <v>100000</v>
      </c>
    </row>
    <row r="8">
      <c r="A8" s="9" t="inlineStr">
        <is>
          <t>Ticker</t>
        </is>
      </c>
      <c r="B8" s="9" t="inlineStr">
        <is>
          <t>Name</t>
        </is>
      </c>
      <c r="C8" s="9" t="inlineStr">
        <is>
          <t>Exchange</t>
        </is>
      </c>
      <c r="D8" s="9" t="inlineStr">
        <is>
          <t>Last</t>
        </is>
      </c>
      <c r="E8" s="9" t="inlineStr">
        <is>
          <t>Bid</t>
        </is>
      </c>
      <c r="F8" s="9" t="inlineStr">
        <is>
          <t>Ask</t>
        </is>
      </c>
      <c r="G8" s="9" t="inlineStr">
        <is>
          <t>Spread %</t>
        </is>
      </c>
      <c r="H8" s="9" t="inlineStr">
        <is>
          <t>Prev Close</t>
        </is>
      </c>
      <c r="I8" s="9" t="inlineStr">
        <is>
          <t>Open</t>
        </is>
      </c>
      <c r="J8" s="9" t="inlineStr">
        <is>
          <t>Day High</t>
        </is>
      </c>
      <c r="K8" s="9" t="inlineStr">
        <is>
          <t>Day Low</t>
        </is>
      </c>
      <c r="L8" s="9" t="inlineStr">
        <is>
          <t>Volume</t>
        </is>
      </c>
      <c r="M8" s="9" t="inlineStr">
        <is>
          <t>Change %</t>
        </is>
      </c>
    </row>
    <row r="9">
      <c r="A9" s="10" t="inlineStr">
        <is>
          <t>MSFT</t>
        </is>
      </c>
      <c r="B9" t="inlineStr">
        <is>
          <t>Microsoft Corporation</t>
        </is>
      </c>
      <c r="C9" t="inlineStr">
        <is>
          <t>NASDAQ</t>
        </is>
      </c>
      <c r="D9" s="11" t="n">
        <v>512.4</v>
      </c>
      <c r="E9" s="11" t="n">
        <v>512.36</v>
      </c>
      <c r="F9" s="11" t="n">
        <v>512.4400000000001</v>
      </c>
      <c r="G9" s="12" t="n">
        <v>0.0001561280249805639</v>
      </c>
      <c r="H9" s="11" t="n">
        <v>508.15</v>
      </c>
      <c r="I9" s="11" t="n">
        <v>509.2</v>
      </c>
      <c r="J9" s="11" t="n">
        <v>514.8</v>
      </c>
      <c r="K9" s="11" t="n">
        <v>507.6</v>
      </c>
      <c r="L9" s="13" t="n">
        <v>18420000</v>
      </c>
      <c r="M9" s="14" t="n">
        <v>0.008363672144051953</v>
      </c>
    </row>
    <row r="10">
      <c r="A10" s="10" t="inlineStr">
        <is>
          <t>JNJ</t>
        </is>
      </c>
      <c r="B10" s="15" t="inlineStr">
        <is>
          <t>Johnson &amp; Johnson</t>
        </is>
      </c>
      <c r="C10" s="15" t="inlineStr">
        <is>
          <t>NYSE</t>
        </is>
      </c>
      <c r="D10" s="16" t="n">
        <v>168.25</v>
      </c>
      <c r="E10" s="16" t="n">
        <v>168.22</v>
      </c>
      <c r="F10" s="16" t="n">
        <v>168.28</v>
      </c>
      <c r="G10" s="17" t="n">
        <v>0.000356612184249642</v>
      </c>
      <c r="H10" s="16" t="n">
        <v>167.9</v>
      </c>
      <c r="I10" s="16" t="n">
        <v>168.05</v>
      </c>
      <c r="J10" s="16" t="n">
        <v>169.1</v>
      </c>
      <c r="K10" s="16" t="n">
        <v>167.45</v>
      </c>
      <c r="L10" s="18" t="n">
        <v>6180000</v>
      </c>
      <c r="M10" s="19" t="n">
        <v>0.00208457415128049</v>
      </c>
    </row>
    <row r="11">
      <c r="A11" s="10" t="inlineStr">
        <is>
          <t>KO</t>
        </is>
      </c>
      <c r="B11" t="inlineStr">
        <is>
          <t>Coca-Cola Company</t>
        </is>
      </c>
      <c r="C11" t="inlineStr">
        <is>
          <t>NYSE</t>
        </is>
      </c>
      <c r="D11" s="11" t="n">
        <v>72.18000000000001</v>
      </c>
      <c r="E11" s="11" t="n">
        <v>72.16</v>
      </c>
      <c r="F11" s="11" t="n">
        <v>72.2</v>
      </c>
      <c r="G11" s="12" t="n">
        <v>0.0005541701302300672</v>
      </c>
      <c r="H11" s="11" t="n">
        <v>71.84999999999999</v>
      </c>
      <c r="I11" s="11" t="n">
        <v>71.92</v>
      </c>
      <c r="J11" s="11" t="n">
        <v>72.45</v>
      </c>
      <c r="K11" s="11" t="n">
        <v>71.8</v>
      </c>
      <c r="L11" s="13" t="n">
        <v>12940000</v>
      </c>
      <c r="M11" s="14" t="n">
        <v>0.004592901878914579</v>
      </c>
    </row>
    <row r="12">
      <c r="A12" s="10" t="inlineStr">
        <is>
          <t>PG</t>
        </is>
      </c>
      <c r="B12" s="15" t="inlineStr">
        <is>
          <t>Procter &amp; Gamble</t>
        </is>
      </c>
      <c r="C12" s="15" t="inlineStr">
        <is>
          <t>NYSE</t>
        </is>
      </c>
      <c r="D12" s="16" t="n">
        <v>158.62</v>
      </c>
      <c r="E12" s="16" t="n">
        <v>158.58</v>
      </c>
      <c r="F12" s="16" t="n">
        <v>158.66</v>
      </c>
      <c r="G12" s="17" t="n">
        <v>0.0005043500189130253</v>
      </c>
      <c r="H12" s="16" t="n">
        <v>157.94</v>
      </c>
      <c r="I12" s="16" t="n">
        <v>158.1</v>
      </c>
      <c r="J12" s="16" t="n">
        <v>159.2</v>
      </c>
      <c r="K12" s="16" t="n">
        <v>157.85</v>
      </c>
      <c r="L12" s="18" t="n">
        <v>5720000</v>
      </c>
      <c r="M12" s="19" t="n">
        <v>0.004305432442699803</v>
      </c>
    </row>
    <row r="13">
      <c r="A13" s="10" t="inlineStr">
        <is>
          <t>VZ</t>
        </is>
      </c>
      <c r="B13" t="inlineStr">
        <is>
          <t>Verizon Communications</t>
        </is>
      </c>
      <c r="C13" t="inlineStr">
        <is>
          <t>NYSE</t>
        </is>
      </c>
      <c r="D13" s="11" t="n">
        <v>43.84</v>
      </c>
      <c r="E13" s="11" t="n">
        <v>43.83</v>
      </c>
      <c r="F13" s="11" t="n">
        <v>43.85</v>
      </c>
      <c r="G13" s="12" t="n">
        <v>0.0004562043795621151</v>
      </c>
      <c r="H13" s="11" t="n">
        <v>43.62</v>
      </c>
      <c r="I13" s="11" t="n">
        <v>43.7</v>
      </c>
      <c r="J13" s="11" t="n">
        <v>44.02</v>
      </c>
      <c r="K13" s="11" t="n">
        <v>43.58</v>
      </c>
      <c r="L13" s="13" t="n">
        <v>21360000</v>
      </c>
      <c r="M13" s="14" t="n">
        <v>0.005043558000917148</v>
      </c>
    </row>
    <row r="14">
      <c r="A14" s="10" t="inlineStr">
        <is>
          <t>CSCO</t>
        </is>
      </c>
      <c r="B14" s="15" t="inlineStr">
        <is>
          <t>Cisco Systems</t>
        </is>
      </c>
      <c r="C14" s="15" t="inlineStr">
        <is>
          <t>NASDAQ</t>
        </is>
      </c>
      <c r="D14" s="16" t="n">
        <v>71.95</v>
      </c>
      <c r="E14" s="16" t="n">
        <v>71.93000000000001</v>
      </c>
      <c r="F14" s="16" t="n">
        <v>71.97</v>
      </c>
      <c r="G14" s="17" t="n">
        <v>0.0005559416261291458</v>
      </c>
      <c r="H14" s="16" t="n">
        <v>71.40000000000001</v>
      </c>
      <c r="I14" s="16" t="n">
        <v>71.52</v>
      </c>
      <c r="J14" s="16" t="n">
        <v>72.3</v>
      </c>
      <c r="K14" s="16" t="n">
        <v>71.34999999999999</v>
      </c>
      <c r="L14" s="18" t="n">
        <v>15880000</v>
      </c>
      <c r="M14" s="19" t="n">
        <v>0.007703081232492957</v>
      </c>
    </row>
    <row r="15">
      <c r="A15" s="10" t="inlineStr">
        <is>
          <t>PEP</t>
        </is>
      </c>
      <c r="B15" t="inlineStr">
        <is>
          <t>PepsiCo Inc</t>
        </is>
      </c>
      <c r="C15" t="inlineStr">
        <is>
          <t>NASDAQ</t>
        </is>
      </c>
      <c r="D15" s="11" t="n">
        <v>148.3</v>
      </c>
      <c r="E15" s="11" t="n">
        <v>148.26</v>
      </c>
      <c r="F15" s="11" t="n">
        <v>148.34</v>
      </c>
      <c r="G15" s="12" t="n">
        <v>0.0005394470667566588</v>
      </c>
      <c r="H15" s="11" t="n">
        <v>147.85</v>
      </c>
      <c r="I15" s="11" t="n">
        <v>147.95</v>
      </c>
      <c r="J15" s="11" t="n">
        <v>149.05</v>
      </c>
      <c r="K15" s="11" t="n">
        <v>147.6</v>
      </c>
      <c r="L15" s="13" t="n">
        <v>4910000</v>
      </c>
      <c r="M15" s="14" t="n">
        <v>0.00304362529590813</v>
      </c>
    </row>
    <row r="16">
      <c r="A16" s="10" t="inlineStr">
        <is>
          <t>ABBV</t>
        </is>
      </c>
      <c r="B16" s="15" t="inlineStr">
        <is>
          <t>AbbVie Inc</t>
        </is>
      </c>
      <c r="C16" s="15" t="inlineStr">
        <is>
          <t>NYSE</t>
        </is>
      </c>
      <c r="D16" s="16" t="n">
        <v>214.55</v>
      </c>
      <c r="E16" s="16" t="n">
        <v>214.49</v>
      </c>
      <c r="F16" s="16" t="n">
        <v>214.61</v>
      </c>
      <c r="G16" s="17" t="n">
        <v>0.0005593101841062901</v>
      </c>
      <c r="H16" s="16" t="n">
        <v>213.2</v>
      </c>
      <c r="I16" s="16" t="n">
        <v>213.55</v>
      </c>
      <c r="J16" s="16" t="n">
        <v>215.9</v>
      </c>
      <c r="K16" s="16" t="n">
        <v>213.05</v>
      </c>
      <c r="L16" s="18" t="n">
        <v>6450000</v>
      </c>
      <c r="M16" s="19" t="n">
        <v>0.006332082551594853</v>
      </c>
    </row>
    <row r="17">
      <c r="A17" s="10" t="inlineStr">
        <is>
          <t>MRK</t>
        </is>
      </c>
      <c r="B17" t="inlineStr">
        <is>
          <t>Merck &amp; Company</t>
        </is>
      </c>
      <c r="C17" t="inlineStr">
        <is>
          <t>NYSE</t>
        </is>
      </c>
      <c r="D17" s="11" t="n">
        <v>102.72</v>
      </c>
      <c r="E17" s="11" t="n">
        <v>102.69</v>
      </c>
      <c r="F17" s="11" t="n">
        <v>102.75</v>
      </c>
      <c r="G17" s="12" t="n">
        <v>0.0005841121495327325</v>
      </c>
      <c r="H17" s="11" t="n">
        <v>102.1</v>
      </c>
      <c r="I17" s="11" t="n">
        <v>102.25</v>
      </c>
      <c r="J17" s="11" t="n">
        <v>103.3</v>
      </c>
      <c r="K17" s="11" t="n">
        <v>102</v>
      </c>
      <c r="L17" s="13" t="n">
        <v>9240000</v>
      </c>
      <c r="M17" s="14" t="n">
        <v>0.006072477962781632</v>
      </c>
    </row>
    <row r="18">
      <c r="A18" s="10" t="inlineStr">
        <is>
          <t>WMT</t>
        </is>
      </c>
      <c r="B18" s="15" t="inlineStr">
        <is>
          <t>Walmart Inc</t>
        </is>
      </c>
      <c r="C18" s="15" t="inlineStr">
        <is>
          <t>NYSE</t>
        </is>
      </c>
      <c r="D18" s="16" t="n">
        <v>108.46</v>
      </c>
      <c r="E18" s="16" t="n">
        <v>108.43</v>
      </c>
      <c r="F18" s="16" t="n">
        <v>108.49</v>
      </c>
      <c r="G18" s="17" t="n">
        <v>0.0005531993361606866</v>
      </c>
      <c r="H18" s="16" t="n">
        <v>107.95</v>
      </c>
      <c r="I18" s="16" t="n">
        <v>108.05</v>
      </c>
      <c r="J18" s="16" t="n">
        <v>109.1</v>
      </c>
      <c r="K18" s="16" t="n">
        <v>107.8</v>
      </c>
      <c r="L18" s="18" t="n">
        <v>14770000</v>
      </c>
      <c r="M18" s="19" t="n">
        <v>0.004724409448818813</v>
      </c>
    </row>
    <row r="19">
      <c r="A19" s="10" t="inlineStr">
        <is>
          <t>HD</t>
        </is>
      </c>
      <c r="B19" t="inlineStr">
        <is>
          <t>Home Depot Inc</t>
        </is>
      </c>
      <c r="C19" t="inlineStr">
        <is>
          <t>NYSE</t>
        </is>
      </c>
      <c r="D19" s="11" t="n">
        <v>392.18</v>
      </c>
      <c r="E19" s="11" t="n">
        <v>392.1</v>
      </c>
      <c r="F19" s="11" t="n">
        <v>392.26</v>
      </c>
      <c r="G19" s="12" t="n">
        <v>0.000407975929420083</v>
      </c>
      <c r="H19" s="11" t="n">
        <v>390.4</v>
      </c>
      <c r="I19" s="11" t="n">
        <v>390.85</v>
      </c>
      <c r="J19" s="11" t="n">
        <v>394.2</v>
      </c>
      <c r="K19" s="11" t="n">
        <v>390.2</v>
      </c>
      <c r="L19" s="13" t="n">
        <v>3680000</v>
      </c>
      <c r="M19" s="14" t="n">
        <v>0.004559426229508273</v>
      </c>
    </row>
    <row r="20">
      <c r="A20" s="10" t="inlineStr">
        <is>
          <t>CVX</t>
        </is>
      </c>
      <c r="B20" s="15" t="inlineStr">
        <is>
          <t>Chevron Corporation</t>
        </is>
      </c>
      <c r="C20" s="15" t="inlineStr">
        <is>
          <t>NYSE</t>
        </is>
      </c>
      <c r="D20" s="16" t="n">
        <v>162.94</v>
      </c>
      <c r="E20" s="16" t="n">
        <v>162.9</v>
      </c>
      <c r="F20" s="16" t="n">
        <v>162.98</v>
      </c>
      <c r="G20" s="17" t="n">
        <v>0.0004909782742112685</v>
      </c>
      <c r="H20" s="16" t="n">
        <v>162.15</v>
      </c>
      <c r="I20" s="16" t="n">
        <v>162.35</v>
      </c>
      <c r="J20" s="16" t="n">
        <v>163.7</v>
      </c>
      <c r="K20" s="16" t="n">
        <v>161.95</v>
      </c>
      <c r="L20" s="18" t="n">
        <v>7310000</v>
      </c>
      <c r="M20" s="19" t="n">
        <v>0.004872032069071798</v>
      </c>
    </row>
    <row r="21">
      <c r="A21" s="10" t="inlineStr">
        <is>
          <t>IBM</t>
        </is>
      </c>
      <c r="B21" t="inlineStr">
        <is>
          <t>International Business Machines</t>
        </is>
      </c>
      <c r="C21" t="inlineStr">
        <is>
          <t>NYSE</t>
        </is>
      </c>
      <c r="D21" s="11" t="n">
        <v>289.36</v>
      </c>
      <c r="E21" s="11" t="n">
        <v>289.3</v>
      </c>
      <c r="F21" s="11" t="n">
        <v>289.42</v>
      </c>
      <c r="G21" s="12" t="n">
        <v>0.0004147083218136734</v>
      </c>
      <c r="H21" s="11" t="n">
        <v>287.9</v>
      </c>
      <c r="I21" s="11" t="n">
        <v>288.2</v>
      </c>
      <c r="J21" s="11" t="n">
        <v>290.6</v>
      </c>
      <c r="K21" s="11" t="n">
        <v>287.65</v>
      </c>
      <c r="L21" s="13" t="n">
        <v>4120000</v>
      </c>
      <c r="M21" s="14" t="n">
        <v>0.005071205279611103</v>
      </c>
    </row>
    <row r="22">
      <c r="A22" s="10" t="inlineStr">
        <is>
          <t>SPY</t>
        </is>
      </c>
      <c r="B22" s="15" t="inlineStr">
        <is>
          <t>SPDR S&amp;P 500 ETF Trust</t>
        </is>
      </c>
      <c r="C22" s="15" t="inlineStr">
        <is>
          <t>NYSE ARCA</t>
        </is>
      </c>
      <c r="D22" s="16" t="n">
        <v>682.14</v>
      </c>
      <c r="E22" s="16" t="n">
        <v>682.12</v>
      </c>
      <c r="F22" s="16" t="n">
        <v>682.16</v>
      </c>
      <c r="G22" s="17" t="n">
        <v>5.863898906377521e-05</v>
      </c>
      <c r="H22" s="16" t="n">
        <v>679.8</v>
      </c>
      <c r="I22" s="16" t="n">
        <v>680.35</v>
      </c>
      <c r="J22" s="16" t="n">
        <v>683.9</v>
      </c>
      <c r="K22" s="16" t="n">
        <v>679.55</v>
      </c>
      <c r="L22" s="18" t="n">
        <v>62400000</v>
      </c>
      <c r="M22" s="19" t="n">
        <v>0.00344218887908213</v>
      </c>
    </row>
    <row r="23">
      <c r="A23" s="10" t="inlineStr">
        <is>
          <t>QQQ</t>
        </is>
      </c>
      <c r="B23" t="inlineStr">
        <is>
          <t>Invesco QQQ Trust</t>
        </is>
      </c>
      <c r="C23" t="inlineStr">
        <is>
          <t>NASDAQ</t>
        </is>
      </c>
      <c r="D23" s="11" t="n">
        <v>598.7</v>
      </c>
      <c r="E23" s="11" t="n">
        <v>598.67</v>
      </c>
      <c r="F23" s="11" t="n">
        <v>598.73</v>
      </c>
      <c r="G23" s="12" t="n">
        <v>0.000100217137130548</v>
      </c>
      <c r="H23" s="11" t="n">
        <v>595.2</v>
      </c>
      <c r="I23" s="11" t="n">
        <v>596.1</v>
      </c>
      <c r="J23" s="11" t="n">
        <v>600.4</v>
      </c>
      <c r="K23" s="11" t="n">
        <v>595.05</v>
      </c>
      <c r="L23" s="13" t="n">
        <v>34180000</v>
      </c>
      <c r="M23" s="14" t="n">
        <v>0.005880376344086021</v>
      </c>
    </row>
    <row r="24">
      <c r="A24" s="10" t="inlineStr">
        <is>
          <t>IWM</t>
        </is>
      </c>
      <c r="B24" s="15" t="inlineStr">
        <is>
          <t>iShares Russell 2000 ETF</t>
        </is>
      </c>
      <c r="C24" s="15" t="inlineStr">
        <is>
          <t>NYSE ARCA</t>
        </is>
      </c>
      <c r="D24" s="16" t="n">
        <v>244.86</v>
      </c>
      <c r="E24" s="16" t="n">
        <v>244.82</v>
      </c>
      <c r="F24" s="16" t="n">
        <v>244.9</v>
      </c>
      <c r="G24" s="17" t="n">
        <v>0.0003267173078494344</v>
      </c>
      <c r="H24" s="16" t="n">
        <v>243.55</v>
      </c>
      <c r="I24" s="16" t="n">
        <v>243.9</v>
      </c>
      <c r="J24" s="16" t="n">
        <v>245.7</v>
      </c>
      <c r="K24" s="16" t="n">
        <v>243.3</v>
      </c>
      <c r="L24" s="18" t="n">
        <v>26050000</v>
      </c>
      <c r="M24" s="19" t="n">
        <v>0.005378772326011095</v>
      </c>
    </row>
    <row r="26">
      <c r="A26" s="3" t="inlineStr">
        <is>
          <t>Note</t>
        </is>
      </c>
      <c r="B26" t="inlineStr">
        <is>
          <t>Spread % is (Ask - Bid) / Last. A wide spread on a normally tight name is a data warning before it is a market signal.</t>
        </is>
      </c>
    </row>
    <row r="28">
      <c r="A28" s="1" t="inlineStr">
        <is>
          <t>MarketXLS Functions Used in This Sheet</t>
        </is>
      </c>
      <c r="B28" s="2" t="n"/>
      <c r="C28" s="2" t="n"/>
      <c r="D28" s="2" t="n"/>
      <c r="E28" s="2" t="n"/>
      <c r="F28" s="2" t="n"/>
    </row>
    <row r="29">
      <c r="A29" s="5">
        <f>QM_Last(Symbol) -&gt; last traded price</f>
        <v/>
      </c>
    </row>
    <row r="30">
      <c r="A30" s="5">
        <f>QM_Bid(Symbol) -&gt; bid side of the quote</f>
        <v/>
      </c>
    </row>
    <row r="31">
      <c r="A31" s="5">
        <f>QM_Ask(Symbol) -&gt; ask side of the quote</f>
        <v/>
      </c>
    </row>
    <row r="32">
      <c r="A32" s="5">
        <f>QM_PreviousClose(Symbol) -&gt; prior session close</f>
        <v/>
      </c>
    </row>
    <row r="33">
      <c r="A33" s="5">
        <f>QM_Open(Symbol) -&gt; session open</f>
        <v/>
      </c>
    </row>
    <row r="34">
      <c r="A34" s="5">
        <f>QM_High(Symbol) -&gt; session high</f>
        <v/>
      </c>
    </row>
    <row r="35">
      <c r="A35" s="5">
        <f>QM_Low(Symbol) -&gt; session low</f>
        <v/>
      </c>
    </row>
    <row r="36">
      <c r="A36" s="5">
        <f>QM_Volume(Symbol) -&gt; session volume</f>
        <v/>
      </c>
    </row>
    <row r="37">
      <c r="A37" s="5">
        <f>QM_Change(Symbol) -&gt; change on the day</f>
        <v/>
      </c>
    </row>
    <row r="38">
      <c r="A38" s="5">
        <f>QM_ChangePercent(Symbol) -&gt; percent change on the day</f>
        <v/>
      </c>
    </row>
    <row r="39">
      <c r="A39" s="5">
        <f>Name(Symbol) -&gt; instrument name</f>
        <v/>
      </c>
    </row>
    <row r="40">
      <c r="A40" s="5">
        <f>Exchange(Symbol) -&gt; listing venue</f>
        <v/>
      </c>
    </row>
    <row r="42">
      <c r="A42" s="3" t="inlineStr">
        <is>
          <t>MarketXLS website</t>
        </is>
      </c>
      <c r="B42" t="inlineStr">
        <is>
          <t>https://marketxls.com</t>
        </is>
      </c>
    </row>
    <row r="43">
      <c r="A43" s="3" t="inlineStr">
        <is>
          <t>Book a demo</t>
        </is>
      </c>
      <c r="B43" t="inlineStr">
        <is>
          <t>https://marketxls.com/book-demo</t>
        </is>
      </c>
    </row>
    <row r="44">
      <c r="A44" s="3" t="inlineStr">
        <is>
          <t>Pricing</t>
        </is>
      </c>
      <c r="B44" t="inlineStr">
        <is>
          <t>https://marketxls.com/pricing</t>
        </is>
      </c>
    </row>
    <row r="45">
      <c r="A45" s="3" t="inlineStr">
        <is>
          <t>Stock Data in Excel</t>
        </is>
      </c>
      <c r="B45" t="inlineStr">
        <is>
          <t>https://stockdatainexcel.com</t>
        </is>
      </c>
    </row>
  </sheetData>
  <mergeCells count="2">
    <mergeCell ref="A28:F28"/>
    <mergeCell ref="A1:M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4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74" customWidth="1" min="2" max="2"/>
    <col width="12" customWidth="1" min="3" max="3"/>
    <col width="16" customWidth="1" min="4" max="4"/>
    <col width="12" customWidth="1" min="5" max="5"/>
    <col width="14" customWidth="1" min="6" max="6"/>
    <col width="16" customWidth="1" min="7" max="7"/>
    <col width="16" customWidth="1" min="8" max="8"/>
    <col width="18" customWidth="1" min="9" max="9"/>
    <col width="14" customWidth="1" min="10" max="10"/>
    <col width="14" customWidth="1" min="11" max="11"/>
    <col width="20" customWidth="1" min="12" max="12"/>
    <col width="20" customWidth="1" min="13" max="13"/>
    <col width="20" customWidth="1" min="14" max="14"/>
  </cols>
  <sheetData>
    <row r="1">
      <c r="A1" s="1" t="inlineStr">
        <is>
          <t>Quote Health Audit (Static Snapshot)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</row>
    <row r="2">
      <c r="A2" t="inlineStr">
        <is>
          <t>Every row scores four independent tests. A quote that fails any test is not a quote you should publish.</t>
        </is>
      </c>
    </row>
    <row r="4">
      <c r="A4" s="3" t="inlineStr">
        <is>
          <t>Stale after (minutes)</t>
        </is>
      </c>
      <c r="B4" s="6" t="n">
        <v>15</v>
      </c>
    </row>
    <row r="5">
      <c r="A5" s="3" t="inlineStr">
        <is>
          <t>Max acceptable spread %</t>
        </is>
      </c>
      <c r="B5" s="7" t="n">
        <v>0.0025</v>
      </c>
    </row>
    <row r="6">
      <c r="A6" s="3" t="inlineStr">
        <is>
          <t>Min acceptable volume</t>
        </is>
      </c>
      <c r="B6" s="8" t="n">
        <v>100000</v>
      </c>
    </row>
    <row r="8">
      <c r="A8" s="9" t="inlineStr">
        <is>
          <t>Ticker</t>
        </is>
      </c>
      <c r="B8" s="9" t="inlineStr">
        <is>
          <t>Quote Timestamp</t>
        </is>
      </c>
      <c r="C8" s="9" t="inlineStr">
        <is>
          <t>Age (min)</t>
        </is>
      </c>
      <c r="D8" s="9" t="inlineStr">
        <is>
          <t>Freshness Test</t>
        </is>
      </c>
      <c r="E8" s="9" t="inlineStr">
        <is>
          <t>Spread %</t>
        </is>
      </c>
      <c r="F8" s="9" t="inlineStr">
        <is>
          <t>Spread Test</t>
        </is>
      </c>
      <c r="G8" s="9" t="inlineStr">
        <is>
          <t>Volume</t>
        </is>
      </c>
      <c r="H8" s="9" t="inlineStr">
        <is>
          <t>Liquidity Test</t>
        </is>
      </c>
      <c r="I8" s="9" t="inlineStr">
        <is>
          <t>Last In Day Range</t>
        </is>
      </c>
      <c r="J8" s="9" t="inlineStr">
        <is>
          <t>Range Test</t>
        </is>
      </c>
      <c r="K8" s="9" t="inlineStr">
        <is>
          <t>Overall</t>
        </is>
      </c>
    </row>
    <row r="9">
      <c r="A9" s="10" t="inlineStr">
        <is>
          <t>MSFT</t>
        </is>
      </c>
      <c r="B9" t="inlineStr">
        <is>
          <t>2026-08-15 15:50:00</t>
        </is>
      </c>
      <c r="C9" s="20" t="n">
        <v>0.2</v>
      </c>
      <c r="D9" s="21" t="inlineStr">
        <is>
          <t>PASS</t>
        </is>
      </c>
      <c r="E9" s="12" t="n">
        <v>0.0001561280249805639</v>
      </c>
      <c r="F9" s="21" t="inlineStr">
        <is>
          <t>PASS</t>
        </is>
      </c>
      <c r="G9" s="13" t="n">
        <v>18420000</v>
      </c>
      <c r="H9" s="21" t="inlineStr">
        <is>
          <t>PASS</t>
        </is>
      </c>
      <c r="I9" t="inlineStr">
        <is>
          <t>Yes</t>
        </is>
      </c>
      <c r="J9" s="21" t="inlineStr">
        <is>
          <t>PASS</t>
        </is>
      </c>
      <c r="K9" s="21" t="inlineStr">
        <is>
          <t>USABLE</t>
        </is>
      </c>
    </row>
    <row r="10">
      <c r="A10" s="10" t="inlineStr">
        <is>
          <t>JNJ</t>
        </is>
      </c>
      <c r="B10" t="inlineStr">
        <is>
          <t>2026-08-15 15:51:00</t>
        </is>
      </c>
      <c r="C10" s="20" t="n">
        <v>0.5</v>
      </c>
      <c r="D10" s="21" t="inlineStr">
        <is>
          <t>PASS</t>
        </is>
      </c>
      <c r="E10" s="12" t="n">
        <v>0.000356612184249642</v>
      </c>
      <c r="F10" s="21" t="inlineStr">
        <is>
          <t>PASS</t>
        </is>
      </c>
      <c r="G10" s="13" t="n">
        <v>6180000</v>
      </c>
      <c r="H10" s="21" t="inlineStr">
        <is>
          <t>PASS</t>
        </is>
      </c>
      <c r="I10" t="inlineStr">
        <is>
          <t>Yes</t>
        </is>
      </c>
      <c r="J10" s="21" t="inlineStr">
        <is>
          <t>PASS</t>
        </is>
      </c>
      <c r="K10" s="21" t="inlineStr">
        <is>
          <t>USABLE</t>
        </is>
      </c>
    </row>
    <row r="11">
      <c r="A11" s="10" t="inlineStr">
        <is>
          <t>KO</t>
        </is>
      </c>
      <c r="B11" t="inlineStr">
        <is>
          <t>2026-08-15 15:52:00</t>
        </is>
      </c>
      <c r="C11" s="20" t="n">
        <v>0.3</v>
      </c>
      <c r="D11" s="21" t="inlineStr">
        <is>
          <t>PASS</t>
        </is>
      </c>
      <c r="E11" s="12" t="n">
        <v>0.0005541701302300672</v>
      </c>
      <c r="F11" s="21" t="inlineStr">
        <is>
          <t>PASS</t>
        </is>
      </c>
      <c r="G11" s="13" t="n">
        <v>12940000</v>
      </c>
      <c r="H11" s="21" t="inlineStr">
        <is>
          <t>PASS</t>
        </is>
      </c>
      <c r="I11" t="inlineStr">
        <is>
          <t>Yes</t>
        </is>
      </c>
      <c r="J11" s="21" t="inlineStr">
        <is>
          <t>PASS</t>
        </is>
      </c>
      <c r="K11" s="21" t="inlineStr">
        <is>
          <t>USABLE</t>
        </is>
      </c>
    </row>
    <row r="12">
      <c r="A12" s="10" t="inlineStr">
        <is>
          <t>PG</t>
        </is>
      </c>
      <c r="B12" t="inlineStr">
        <is>
          <t>2026-08-15 15:53:00</t>
        </is>
      </c>
      <c r="C12" s="20" t="n">
        <v>1.1</v>
      </c>
      <c r="D12" s="21" t="inlineStr">
        <is>
          <t>PASS</t>
        </is>
      </c>
      <c r="E12" s="12" t="n">
        <v>0.0005043500189130253</v>
      </c>
      <c r="F12" s="21" t="inlineStr">
        <is>
          <t>PASS</t>
        </is>
      </c>
      <c r="G12" s="13" t="n">
        <v>5720000</v>
      </c>
      <c r="H12" s="21" t="inlineStr">
        <is>
          <t>PASS</t>
        </is>
      </c>
      <c r="I12" t="inlineStr">
        <is>
          <t>Yes</t>
        </is>
      </c>
      <c r="J12" s="21" t="inlineStr">
        <is>
          <t>PASS</t>
        </is>
      </c>
      <c r="K12" s="21" t="inlineStr">
        <is>
          <t>USABLE</t>
        </is>
      </c>
    </row>
    <row r="13">
      <c r="A13" s="10" t="inlineStr">
        <is>
          <t>VZ</t>
        </is>
      </c>
      <c r="B13" t="inlineStr">
        <is>
          <t>2026-08-15 15:54:00</t>
        </is>
      </c>
      <c r="C13" s="20" t="n">
        <v>0.4</v>
      </c>
      <c r="D13" s="21" t="inlineStr">
        <is>
          <t>PASS</t>
        </is>
      </c>
      <c r="E13" s="12" t="n">
        <v>0.0004562043795621151</v>
      </c>
      <c r="F13" s="21" t="inlineStr">
        <is>
          <t>PASS</t>
        </is>
      </c>
      <c r="G13" s="13" t="n">
        <v>21360000</v>
      </c>
      <c r="H13" s="21" t="inlineStr">
        <is>
          <t>PASS</t>
        </is>
      </c>
      <c r="I13" t="inlineStr">
        <is>
          <t>Yes</t>
        </is>
      </c>
      <c r="J13" s="21" t="inlineStr">
        <is>
          <t>PASS</t>
        </is>
      </c>
      <c r="K13" s="21" t="inlineStr">
        <is>
          <t>USABLE</t>
        </is>
      </c>
    </row>
    <row r="14">
      <c r="A14" s="10" t="inlineStr">
        <is>
          <t>CSCO</t>
        </is>
      </c>
      <c r="B14" t="inlineStr">
        <is>
          <t>2026-08-15 15:55:00</t>
        </is>
      </c>
      <c r="C14" s="20" t="n">
        <v>0.6</v>
      </c>
      <c r="D14" s="21" t="inlineStr">
        <is>
          <t>PASS</t>
        </is>
      </c>
      <c r="E14" s="12" t="n">
        <v>0.0005559416261291458</v>
      </c>
      <c r="F14" s="21" t="inlineStr">
        <is>
          <t>PASS</t>
        </is>
      </c>
      <c r="G14" s="13" t="n">
        <v>15880000</v>
      </c>
      <c r="H14" s="21" t="inlineStr">
        <is>
          <t>PASS</t>
        </is>
      </c>
      <c r="I14" t="inlineStr">
        <is>
          <t>Yes</t>
        </is>
      </c>
      <c r="J14" s="21" t="inlineStr">
        <is>
          <t>PASS</t>
        </is>
      </c>
      <c r="K14" s="21" t="inlineStr">
        <is>
          <t>USABLE</t>
        </is>
      </c>
    </row>
    <row r="15">
      <c r="A15" s="10" t="inlineStr">
        <is>
          <t>PEP</t>
        </is>
      </c>
      <c r="B15" t="inlineStr">
        <is>
          <t>2026-08-15 15:56:00</t>
        </is>
      </c>
      <c r="C15" s="20" t="n">
        <v>2.4</v>
      </c>
      <c r="D15" s="21" t="inlineStr">
        <is>
          <t>PASS</t>
        </is>
      </c>
      <c r="E15" s="12" t="n">
        <v>0.0005394470667566588</v>
      </c>
      <c r="F15" s="21" t="inlineStr">
        <is>
          <t>PASS</t>
        </is>
      </c>
      <c r="G15" s="13" t="n">
        <v>4910000</v>
      </c>
      <c r="H15" s="21" t="inlineStr">
        <is>
          <t>PASS</t>
        </is>
      </c>
      <c r="I15" t="inlineStr">
        <is>
          <t>Yes</t>
        </is>
      </c>
      <c r="J15" s="21" t="inlineStr">
        <is>
          <t>PASS</t>
        </is>
      </c>
      <c r="K15" s="21" t="inlineStr">
        <is>
          <t>USABLE</t>
        </is>
      </c>
    </row>
    <row r="16">
      <c r="A16" s="10" t="inlineStr">
        <is>
          <t>ABBV</t>
        </is>
      </c>
      <c r="B16" t="inlineStr">
        <is>
          <t>2026-08-15 15:57:00</t>
        </is>
      </c>
      <c r="C16" s="20" t="n">
        <v>0.9</v>
      </c>
      <c r="D16" s="21" t="inlineStr">
        <is>
          <t>PASS</t>
        </is>
      </c>
      <c r="E16" s="12" t="n">
        <v>0.0005593101841062901</v>
      </c>
      <c r="F16" s="21" t="inlineStr">
        <is>
          <t>PASS</t>
        </is>
      </c>
      <c r="G16" s="13" t="n">
        <v>6450000</v>
      </c>
      <c r="H16" s="21" t="inlineStr">
        <is>
          <t>PASS</t>
        </is>
      </c>
      <c r="I16" t="inlineStr">
        <is>
          <t>Yes</t>
        </is>
      </c>
      <c r="J16" s="21" t="inlineStr">
        <is>
          <t>PASS</t>
        </is>
      </c>
      <c r="K16" s="21" t="inlineStr">
        <is>
          <t>USABLE</t>
        </is>
      </c>
    </row>
    <row r="17">
      <c r="A17" s="10" t="inlineStr">
        <is>
          <t>MRK</t>
        </is>
      </c>
      <c r="B17" t="inlineStr">
        <is>
          <t>2026-08-15 15:58:00</t>
        </is>
      </c>
      <c r="C17" s="20" t="n">
        <v>0.7</v>
      </c>
      <c r="D17" s="21" t="inlineStr">
        <is>
          <t>PASS</t>
        </is>
      </c>
      <c r="E17" s="12" t="n">
        <v>0.0005841121495327325</v>
      </c>
      <c r="F17" s="21" t="inlineStr">
        <is>
          <t>PASS</t>
        </is>
      </c>
      <c r="G17" s="13" t="n">
        <v>9240000</v>
      </c>
      <c r="H17" s="21" t="inlineStr">
        <is>
          <t>PASS</t>
        </is>
      </c>
      <c r="I17" t="inlineStr">
        <is>
          <t>Yes</t>
        </is>
      </c>
      <c r="J17" s="21" t="inlineStr">
        <is>
          <t>PASS</t>
        </is>
      </c>
      <c r="K17" s="21" t="inlineStr">
        <is>
          <t>USABLE</t>
        </is>
      </c>
    </row>
    <row r="18">
      <c r="A18" s="10" t="inlineStr">
        <is>
          <t>WMT</t>
        </is>
      </c>
      <c r="B18" t="inlineStr">
        <is>
          <t>2026-08-15 15:59:00</t>
        </is>
      </c>
      <c r="C18" s="20" t="n">
        <v>0.5</v>
      </c>
      <c r="D18" s="21" t="inlineStr">
        <is>
          <t>PASS</t>
        </is>
      </c>
      <c r="E18" s="12" t="n">
        <v>0.0005531993361606866</v>
      </c>
      <c r="F18" s="21" t="inlineStr">
        <is>
          <t>PASS</t>
        </is>
      </c>
      <c r="G18" s="13" t="n">
        <v>14770000</v>
      </c>
      <c r="H18" s="21" t="inlineStr">
        <is>
          <t>PASS</t>
        </is>
      </c>
      <c r="I18" t="inlineStr">
        <is>
          <t>Yes</t>
        </is>
      </c>
      <c r="J18" s="21" t="inlineStr">
        <is>
          <t>PASS</t>
        </is>
      </c>
      <c r="K18" s="21" t="inlineStr">
        <is>
          <t>USABLE</t>
        </is>
      </c>
    </row>
    <row r="19">
      <c r="A19" s="10" t="inlineStr">
        <is>
          <t>HD</t>
        </is>
      </c>
      <c r="B19" t="inlineStr">
        <is>
          <t>2026-08-15 15:50:00</t>
        </is>
      </c>
      <c r="C19" s="20" t="n">
        <v>3.2</v>
      </c>
      <c r="D19" s="21" t="inlineStr">
        <is>
          <t>PASS</t>
        </is>
      </c>
      <c r="E19" s="12" t="n">
        <v>0.000407975929420083</v>
      </c>
      <c r="F19" s="21" t="inlineStr">
        <is>
          <t>PASS</t>
        </is>
      </c>
      <c r="G19" s="13" t="n">
        <v>3680000</v>
      </c>
      <c r="H19" s="21" t="inlineStr">
        <is>
          <t>PASS</t>
        </is>
      </c>
      <c r="I19" t="inlineStr">
        <is>
          <t>Yes</t>
        </is>
      </c>
      <c r="J19" s="21" t="inlineStr">
        <is>
          <t>PASS</t>
        </is>
      </c>
      <c r="K19" s="21" t="inlineStr">
        <is>
          <t>USABLE</t>
        </is>
      </c>
    </row>
    <row r="20">
      <c r="A20" s="10" t="inlineStr">
        <is>
          <t>CVX</t>
        </is>
      </c>
      <c r="B20" t="inlineStr">
        <is>
          <t>2026-08-15 15:51:00</t>
        </is>
      </c>
      <c r="C20" s="20" t="n">
        <v>0.8</v>
      </c>
      <c r="D20" s="21" t="inlineStr">
        <is>
          <t>PASS</t>
        </is>
      </c>
      <c r="E20" s="12" t="n">
        <v>0.0004909782742112685</v>
      </c>
      <c r="F20" s="21" t="inlineStr">
        <is>
          <t>PASS</t>
        </is>
      </c>
      <c r="G20" s="13" t="n">
        <v>7310000</v>
      </c>
      <c r="H20" s="21" t="inlineStr">
        <is>
          <t>PASS</t>
        </is>
      </c>
      <c r="I20" t="inlineStr">
        <is>
          <t>Yes</t>
        </is>
      </c>
      <c r="J20" s="21" t="inlineStr">
        <is>
          <t>PASS</t>
        </is>
      </c>
      <c r="K20" s="21" t="inlineStr">
        <is>
          <t>USABLE</t>
        </is>
      </c>
    </row>
    <row r="21">
      <c r="A21" s="10" t="inlineStr">
        <is>
          <t>IBM</t>
        </is>
      </c>
      <c r="B21" t="inlineStr">
        <is>
          <t>2026-08-15 15:52:00</t>
        </is>
      </c>
      <c r="C21" s="20" t="n">
        <v>1.6</v>
      </c>
      <c r="D21" s="21" t="inlineStr">
        <is>
          <t>PASS</t>
        </is>
      </c>
      <c r="E21" s="12" t="n">
        <v>0.0004147083218136734</v>
      </c>
      <c r="F21" s="21" t="inlineStr">
        <is>
          <t>PASS</t>
        </is>
      </c>
      <c r="G21" s="13" t="n">
        <v>4120000</v>
      </c>
      <c r="H21" s="21" t="inlineStr">
        <is>
          <t>PASS</t>
        </is>
      </c>
      <c r="I21" t="inlineStr">
        <is>
          <t>Yes</t>
        </is>
      </c>
      <c r="J21" s="21" t="inlineStr">
        <is>
          <t>PASS</t>
        </is>
      </c>
      <c r="K21" s="21" t="inlineStr">
        <is>
          <t>USABLE</t>
        </is>
      </c>
    </row>
    <row r="22">
      <c r="A22" s="10" t="inlineStr">
        <is>
          <t>SPY</t>
        </is>
      </c>
      <c r="B22" t="inlineStr">
        <is>
          <t>2026-08-15 15:53:00</t>
        </is>
      </c>
      <c r="C22" s="20" t="n">
        <v>0.1</v>
      </c>
      <c r="D22" s="21" t="inlineStr">
        <is>
          <t>PASS</t>
        </is>
      </c>
      <c r="E22" s="12" t="n">
        <v>5.863898906377521e-05</v>
      </c>
      <c r="F22" s="21" t="inlineStr">
        <is>
          <t>PASS</t>
        </is>
      </c>
      <c r="G22" s="13" t="n">
        <v>62400000</v>
      </c>
      <c r="H22" s="21" t="inlineStr">
        <is>
          <t>PASS</t>
        </is>
      </c>
      <c r="I22" t="inlineStr">
        <is>
          <t>Yes</t>
        </is>
      </c>
      <c r="J22" s="21" t="inlineStr">
        <is>
          <t>PASS</t>
        </is>
      </c>
      <c r="K22" s="21" t="inlineStr">
        <is>
          <t>USABLE</t>
        </is>
      </c>
    </row>
    <row r="23">
      <c r="A23" s="10" t="inlineStr">
        <is>
          <t>QQQ</t>
        </is>
      </c>
      <c r="B23" t="inlineStr">
        <is>
          <t>2026-08-15 15:54:00</t>
        </is>
      </c>
      <c r="C23" s="20" t="n">
        <v>0.2</v>
      </c>
      <c r="D23" s="21" t="inlineStr">
        <is>
          <t>PASS</t>
        </is>
      </c>
      <c r="E23" s="12" t="n">
        <v>0.000100217137130548</v>
      </c>
      <c r="F23" s="21" t="inlineStr">
        <is>
          <t>PASS</t>
        </is>
      </c>
      <c r="G23" s="13" t="n">
        <v>34180000</v>
      </c>
      <c r="H23" s="21" t="inlineStr">
        <is>
          <t>PASS</t>
        </is>
      </c>
      <c r="I23" t="inlineStr">
        <is>
          <t>Yes</t>
        </is>
      </c>
      <c r="J23" s="21" t="inlineStr">
        <is>
          <t>PASS</t>
        </is>
      </c>
      <c r="K23" s="21" t="inlineStr">
        <is>
          <t>USABLE</t>
        </is>
      </c>
    </row>
    <row r="24">
      <c r="A24" s="10" t="inlineStr">
        <is>
          <t>IWM</t>
        </is>
      </c>
      <c r="B24" t="inlineStr">
        <is>
          <t>2026-08-15 15:55:00</t>
        </is>
      </c>
      <c r="C24" s="20" t="n">
        <v>0.4</v>
      </c>
      <c r="D24" s="21" t="inlineStr">
        <is>
          <t>PASS</t>
        </is>
      </c>
      <c r="E24" s="12" t="n">
        <v>0.0003267173078494344</v>
      </c>
      <c r="F24" s="21" t="inlineStr">
        <is>
          <t>PASS</t>
        </is>
      </c>
      <c r="G24" s="13" t="n">
        <v>26050000</v>
      </c>
      <c r="H24" s="21" t="inlineStr">
        <is>
          <t>PASS</t>
        </is>
      </c>
      <c r="I24" t="inlineStr">
        <is>
          <t>Yes</t>
        </is>
      </c>
      <c r="J24" s="21" t="inlineStr">
        <is>
          <t>PASS</t>
        </is>
      </c>
      <c r="K24" s="21" t="inlineStr">
        <is>
          <t>USABLE</t>
        </is>
      </c>
    </row>
    <row r="27">
      <c r="A27" s="1" t="inlineStr">
        <is>
          <t>What each test catches</t>
        </is>
      </c>
      <c r="B27" s="2" t="n"/>
      <c r="C27" s="2" t="n"/>
      <c r="D27" s="2" t="n"/>
    </row>
    <row r="28">
      <c r="A28" s="3" t="inlineStr">
        <is>
          <t>Freshness</t>
        </is>
      </c>
      <c r="B28" s="4" t="inlineStr">
        <is>
          <t>A price that stopped updating. The most common silent failure, because a stale number looks exactly like a live one.</t>
        </is>
      </c>
    </row>
    <row r="29">
      <c r="A29" s="3" t="inlineStr">
        <is>
          <t>Spread</t>
        </is>
      </c>
      <c r="B29" s="4" t="inlineStr">
        <is>
          <t>A quote with no real market behind it. Wide spreads mean the midpoint is a guess.</t>
        </is>
      </c>
    </row>
    <row r="30">
      <c r="A30" s="3" t="inlineStr">
        <is>
          <t>Liquidity</t>
        </is>
      </c>
      <c r="B30" s="4" t="inlineStr">
        <is>
          <t>A symbol that barely trades. Zero volume with a non-zero price is the classic tell.</t>
        </is>
      </c>
    </row>
    <row r="31">
      <c r="A31" s="3" t="inlineStr">
        <is>
          <t>Range</t>
        </is>
      </c>
      <c r="B31" s="4" t="inlineStr">
        <is>
          <t>A last price outside the session high and low. That combination is impossible, so one of the three fields is wrong.</t>
        </is>
      </c>
    </row>
    <row r="33">
      <c r="A33" s="1" t="inlineStr">
        <is>
          <t>MarketXLS Functions Used in This Sheet</t>
        </is>
      </c>
      <c r="B33" s="2" t="n"/>
      <c r="C33" s="2" t="n"/>
      <c r="D33" s="2" t="n"/>
      <c r="E33" s="2" t="n"/>
      <c r="F33" s="2" t="n"/>
    </row>
    <row r="34">
      <c r="A34" s="5">
        <f>QM_DateTime(Symbol) -&gt; quote timestamp</f>
        <v/>
      </c>
    </row>
    <row r="35">
      <c r="A35" s="5">
        <f>QM_LastTradeDateTime(Symbol) -&gt; last trade timestamp, second opinion</f>
        <v/>
      </c>
    </row>
    <row r="36">
      <c r="A36" s="5">
        <f>QM_Bid(Symbol) -&gt; bid for the spread test</f>
        <v/>
      </c>
    </row>
    <row r="37">
      <c r="A37" s="5">
        <f>QM_Ask(Symbol) -&gt; ask for the spread test</f>
        <v/>
      </c>
    </row>
    <row r="38">
      <c r="A38" s="5">
        <f>QM_Volume(Symbol) -&gt; volume for the liquidity test</f>
        <v/>
      </c>
    </row>
    <row r="39">
      <c r="A39" s="5">
        <f>QM_Last(Symbol) -&gt; board value for the range test</f>
        <v/>
      </c>
    </row>
    <row r="40">
      <c r="A40" s="5">
        <f>QM_High(Symbol) -&gt; upper bound for the range test</f>
        <v/>
      </c>
    </row>
    <row r="41">
      <c r="A41" s="5">
        <f>QM_Low(Symbol) -&gt; lower bound for the range test</f>
        <v/>
      </c>
    </row>
    <row r="42">
      <c r="A42" s="5">
        <f>FiftyTwoWeekHigh(Symbol) -&gt; outer sanity bound</f>
        <v/>
      </c>
    </row>
    <row r="43">
      <c r="A43" s="5">
        <f>FiftyTwoWeekLow(Symbol) -&gt; outer sanity bound</f>
        <v/>
      </c>
    </row>
    <row r="45">
      <c r="A45" s="3" t="inlineStr">
        <is>
          <t>MarketXLS website</t>
        </is>
      </c>
      <c r="B45" t="inlineStr">
        <is>
          <t>https://marketxls.com</t>
        </is>
      </c>
    </row>
    <row r="46">
      <c r="A46" s="3" t="inlineStr">
        <is>
          <t>Book a demo</t>
        </is>
      </c>
      <c r="B46" t="inlineStr">
        <is>
          <t>https://marketxls.com/book-demo</t>
        </is>
      </c>
    </row>
    <row r="47">
      <c r="A47" s="3" t="inlineStr">
        <is>
          <t>Pricing</t>
        </is>
      </c>
      <c r="B47" t="inlineStr">
        <is>
          <t>https://marketxls.com/pricing</t>
        </is>
      </c>
    </row>
    <row r="48">
      <c r="A48" s="3" t="inlineStr">
        <is>
          <t>Stock Data in Excel</t>
        </is>
      </c>
      <c r="B48" t="inlineStr">
        <is>
          <t>https://stockdatainexcel.com</t>
        </is>
      </c>
    </row>
  </sheetData>
  <mergeCells count="3">
    <mergeCell ref="A33:F33"/>
    <mergeCell ref="A1:K1"/>
    <mergeCell ref="A27:D27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26" customWidth="1" min="2" max="2"/>
    <col width="26" customWidth="1" min="3" max="3"/>
    <col width="16" customWidth="1" min="4" max="4"/>
    <col width="34" customWidth="1" min="5" max="5"/>
    <col width="44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  <col width="20" customWidth="1" min="13" max="13"/>
    <col width="20" customWidth="1" min="14" max="14"/>
  </cols>
  <sheetData>
    <row r="1">
      <c r="A1" s="1" t="inlineStr">
        <is>
          <t>Refresh Scenarios - What Each Mode Costs You</t>
        </is>
      </c>
      <c r="B1" s="2" t="n"/>
      <c r="C1" s="2" t="n"/>
      <c r="D1" s="2" t="n"/>
      <c r="E1" s="2" t="n"/>
      <c r="F1" s="2" t="n"/>
    </row>
    <row r="2">
      <c r="A2" t="inlineStr">
        <is>
          <t>There is no best refresh mode. There is only the mode that matches how the numbers get used, and knowing which failure you accepted.</t>
        </is>
      </c>
    </row>
    <row r="4">
      <c r="A4" s="3" t="inlineStr">
        <is>
          <t>Tickers on the board</t>
        </is>
      </c>
      <c r="B4" s="6" t="n">
        <v>16</v>
      </c>
    </row>
    <row r="5">
      <c r="A5" s="3" t="inlineStr">
        <is>
          <t>Fields per ticker</t>
        </is>
      </c>
      <c r="B5" s="6" t="n">
        <v>12</v>
      </c>
    </row>
    <row r="6">
      <c r="A6" s="3" t="inlineStr">
        <is>
          <t>Cells recalculated</t>
        </is>
      </c>
      <c r="B6" s="22" t="n">
        <v>192</v>
      </c>
    </row>
    <row r="8">
      <c r="A8" s="9" t="inlineStr">
        <is>
          <t>Refresh Mode</t>
        </is>
      </c>
      <c r="B8" s="9" t="inlineStr">
        <is>
          <t>Update Cadence</t>
        </is>
      </c>
      <c r="C8" s="9" t="inlineStr">
        <is>
          <t>Worst-Case Data Age</t>
        </is>
      </c>
      <c r="D8" s="9" t="inlineStr">
        <is>
          <t>Refresh Cost</t>
        </is>
      </c>
      <c r="E8" s="9" t="inlineStr">
        <is>
          <t>Fits This Use</t>
        </is>
      </c>
      <c r="F8" s="9" t="inlineStr">
        <is>
          <t>The Failure It Carries</t>
        </is>
      </c>
    </row>
    <row r="9">
      <c r="A9" s="4" t="inlineStr">
        <is>
          <t>Manual recalculation only</t>
        </is>
      </c>
      <c r="B9" s="4" t="inlineStr">
        <is>
          <t>On demand (F9)</t>
        </is>
      </c>
      <c r="C9" s="4" t="inlineStr">
        <is>
          <t>Whatever you last pressed</t>
        </is>
      </c>
      <c r="D9" s="4" t="inlineStr">
        <is>
          <t>Lowest</t>
        </is>
      </c>
      <c r="E9" s="4" t="inlineStr">
        <is>
          <t>Ad hoc lookups, one-off valuations</t>
        </is>
      </c>
      <c r="F9" s="4" t="inlineStr">
        <is>
          <t>A number can be hours old and look current</t>
        </is>
      </c>
    </row>
    <row r="10">
      <c r="A10" s="23" t="inlineStr">
        <is>
          <t>Workbook open + full calc</t>
        </is>
      </c>
      <c r="B10" s="23" t="inlineStr">
        <is>
          <t>Once per session</t>
        </is>
      </c>
      <c r="C10" s="23" t="inlineStr">
        <is>
          <t>Session start</t>
        </is>
      </c>
      <c r="D10" s="23" t="inlineStr">
        <is>
          <t>Low</t>
        </is>
      </c>
      <c r="E10" s="23" t="inlineStr">
        <is>
          <t>Morning reports, end-of-day packs</t>
        </is>
      </c>
      <c r="F10" s="23" t="inlineStr">
        <is>
          <t>Nothing updates after you open the file</t>
        </is>
      </c>
    </row>
    <row r="11">
      <c r="A11" s="4" t="inlineStr">
        <is>
          <t>Scheduled recalculation</t>
        </is>
      </c>
      <c r="B11" s="4" t="inlineStr">
        <is>
          <t>Every 1 to 15 minutes</t>
        </is>
      </c>
      <c r="C11" s="4" t="inlineStr">
        <is>
          <t>Bounded by the interval</t>
        </is>
      </c>
      <c r="D11" s="4" t="inlineStr">
        <is>
          <t>Medium</t>
        </is>
      </c>
      <c r="E11" s="4" t="inlineStr">
        <is>
          <t>Monitoring sheets left open all day</t>
        </is>
      </c>
      <c r="F11" s="4" t="inlineStr">
        <is>
          <t>Interval must exceed calculation time</t>
        </is>
      </c>
    </row>
    <row r="12">
      <c r="A12" s="23" t="inlineStr">
        <is>
          <t>Streaming quote fields</t>
        </is>
      </c>
      <c r="B12" s="23" t="inlineStr">
        <is>
          <t>Continuous while connected</t>
        </is>
      </c>
      <c r="C12" s="23" t="inlineStr">
        <is>
          <t>Seconds</t>
        </is>
      </c>
      <c r="D12" s="23" t="inlineStr">
        <is>
          <t>Highest</t>
        </is>
      </c>
      <c r="E12" s="23" t="inlineStr">
        <is>
          <t>Active watchlists, trading desks</t>
        </is>
      </c>
      <c r="F12" s="23" t="inlineStr">
        <is>
          <t>Volatile cells make audit trails harder</t>
        </is>
      </c>
    </row>
    <row r="13">
      <c r="A13" s="4" t="inlineStr">
        <is>
          <t>Snapshot then freeze</t>
        </is>
      </c>
      <c r="B13" s="4" t="inlineStr">
        <is>
          <t>Once, then paste as values</t>
        </is>
      </c>
      <c r="C13" s="4" t="inlineStr">
        <is>
          <t>Frozen at capture time</t>
        </is>
      </c>
      <c r="D13" s="4" t="inlineStr">
        <is>
          <t>One off</t>
        </is>
      </c>
      <c r="E13" s="4" t="inlineStr">
        <is>
          <t>Client deliverables, compliance records</t>
        </is>
      </c>
      <c r="F13" s="4" t="inlineStr">
        <is>
          <t>Must record the capture timestamp</t>
        </is>
      </c>
    </row>
    <row r="16">
      <c r="A16" s="1" t="inlineStr">
        <is>
          <t>Snapshot Ages Across A Trading Day</t>
        </is>
      </c>
      <c r="B16" s="2" t="n"/>
      <c r="C16" s="2" t="n"/>
      <c r="D16" s="2" t="n"/>
    </row>
    <row r="17">
      <c r="A17" s="9" t="inlineStr">
        <is>
          <t>Clock Time</t>
        </is>
      </c>
      <c r="B17" s="9" t="inlineStr">
        <is>
          <t>Refreshed At</t>
        </is>
      </c>
      <c r="C17" s="9" t="inlineStr">
        <is>
          <t>Age At Read (min)</t>
        </is>
      </c>
      <c r="D17" s="9" t="inlineStr">
        <is>
          <t>Publishable</t>
        </is>
      </c>
    </row>
    <row r="18">
      <c r="A18" t="inlineStr">
        <is>
          <t>09:35</t>
        </is>
      </c>
      <c r="B18" t="inlineStr">
        <is>
          <t>09:30</t>
        </is>
      </c>
      <c r="C18" t="n">
        <v>5</v>
      </c>
      <c r="D18" s="24" t="inlineStr">
        <is>
          <t>Yes</t>
        </is>
      </c>
    </row>
    <row r="19">
      <c r="A19" t="inlineStr">
        <is>
          <t>10:15</t>
        </is>
      </c>
      <c r="B19" t="inlineStr">
        <is>
          <t>10:00</t>
        </is>
      </c>
      <c r="C19" t="n">
        <v>15</v>
      </c>
      <c r="D19" s="24" t="inlineStr">
        <is>
          <t>Yes</t>
        </is>
      </c>
    </row>
    <row r="20">
      <c r="A20" t="inlineStr">
        <is>
          <t>11:40</t>
        </is>
      </c>
      <c r="B20" t="inlineStr">
        <is>
          <t>11:30</t>
        </is>
      </c>
      <c r="C20" t="n">
        <v>10</v>
      </c>
      <c r="D20" s="24" t="inlineStr">
        <is>
          <t>Yes</t>
        </is>
      </c>
    </row>
    <row r="21">
      <c r="A21" t="inlineStr">
        <is>
          <t>13:05</t>
        </is>
      </c>
      <c r="B21" t="inlineStr">
        <is>
          <t>12:00</t>
        </is>
      </c>
      <c r="C21" t="n">
        <v>65</v>
      </c>
      <c r="D21" s="25" t="inlineStr">
        <is>
          <t>No, refresh first</t>
        </is>
      </c>
    </row>
    <row r="22">
      <c r="A22" t="inlineStr">
        <is>
          <t>15:50</t>
        </is>
      </c>
      <c r="B22" t="inlineStr">
        <is>
          <t>15:45</t>
        </is>
      </c>
      <c r="C22" t="n">
        <v>5</v>
      </c>
      <c r="D22" s="24" t="inlineStr">
        <is>
          <t>Yes</t>
        </is>
      </c>
    </row>
    <row r="23">
      <c r="A23" t="inlineStr">
        <is>
          <t>16:20</t>
        </is>
      </c>
      <c r="B23" t="inlineStr">
        <is>
          <t>16:00</t>
        </is>
      </c>
      <c r="C23" t="n">
        <v>20</v>
      </c>
      <c r="D23" s="25" t="inlineStr">
        <is>
          <t>No, refresh first</t>
        </is>
      </c>
    </row>
    <row r="25">
      <c r="A25" s="1" t="inlineStr">
        <is>
          <t>MarketXLS Functions Used in This Sheet</t>
        </is>
      </c>
      <c r="B25" s="2" t="n"/>
      <c r="C25" s="2" t="n"/>
      <c r="D25" s="2" t="n"/>
      <c r="E25" s="2" t="n"/>
      <c r="F25" s="2" t="n"/>
    </row>
    <row r="26">
      <c r="A26" s="5">
        <f>QM_Last(Symbol) -&gt; value under each refresh mode</f>
        <v/>
      </c>
    </row>
    <row r="27">
      <c r="A27" s="5">
        <f>Stream_Last(Symbol) -&gt; continuous refresh mode</f>
        <v/>
      </c>
    </row>
    <row r="28">
      <c r="A28" s="5">
        <f>QM_DateTime(Symbol) -&gt; proves which mode is actually running</f>
        <v/>
      </c>
    </row>
    <row r="29">
      <c r="A29" s="5">
        <f>QM_GetHistory(Symbol) -&gt; backfill when a refresh window is missed</f>
        <v/>
      </c>
    </row>
    <row r="31">
      <c r="A31" s="3" t="inlineStr">
        <is>
          <t>MarketXLS website</t>
        </is>
      </c>
      <c r="B31" t="inlineStr">
        <is>
          <t>https://marketxls.com</t>
        </is>
      </c>
    </row>
    <row r="32">
      <c r="A32" s="3" t="inlineStr">
        <is>
          <t>Book a demo</t>
        </is>
      </c>
      <c r="B32" t="inlineStr">
        <is>
          <t>https://marketxls.com/book-demo</t>
        </is>
      </c>
    </row>
    <row r="33">
      <c r="A33" s="3" t="inlineStr">
        <is>
          <t>Pricing</t>
        </is>
      </c>
      <c r="B33" t="inlineStr">
        <is>
          <t>https://marketxls.com/pricing</t>
        </is>
      </c>
    </row>
    <row r="34">
      <c r="A34" s="3" t="inlineStr">
        <is>
          <t>Stock Data in Excel</t>
        </is>
      </c>
      <c r="B34" t="inlineStr">
        <is>
          <t>https://stockdatainexcel.com</t>
        </is>
      </c>
    </row>
  </sheetData>
  <mergeCells count="3">
    <mergeCell ref="A25:F25"/>
    <mergeCell ref="A1:F1"/>
    <mergeCell ref="A16:D16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J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4" customWidth="1" min="2" max="2"/>
    <col width="32" customWidth="1" min="3" max="3"/>
    <col width="20" customWidth="1" min="4" max="4"/>
    <col width="14" customWidth="1" min="5" max="5"/>
    <col width="20" customWidth="1" min="6" max="6"/>
    <col width="20" customWidth="1" min="7" max="7"/>
    <col width="16" customWidth="1" min="8" max="8"/>
    <col width="14" customWidth="1" min="9" max="9"/>
    <col width="10" customWidth="1" min="10" max="10"/>
    <col width="20" customWidth="1" min="11" max="11"/>
    <col width="20" customWidth="1" min="12" max="12"/>
    <col width="20" customWidth="1" min="13" max="13"/>
    <col width="20" customWidth="1" min="14" max="14"/>
  </cols>
  <sheetData>
    <row r="1">
      <c r="A1" s="1" t="inlineStr">
        <is>
          <t>Watchlist Allocation (Static Snapshot)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</row>
    <row r="2">
      <c r="A2" t="inlineStr">
        <is>
          <t>Position sizing driven by the yellow input cells. Educational only, not a recommendation to hold any of these names.</t>
        </is>
      </c>
    </row>
    <row r="4">
      <c r="A4" s="3" t="inlineStr">
        <is>
          <t>Portfolio size</t>
        </is>
      </c>
      <c r="B4" s="26" t="n">
        <v>250000</v>
      </c>
    </row>
    <row r="5">
      <c r="A5" s="3" t="inlineStr">
        <is>
          <t>Names to hold</t>
        </is>
      </c>
      <c r="B5" s="6" t="n">
        <v>13</v>
      </c>
    </row>
    <row r="6">
      <c r="A6" s="3" t="inlineStr">
        <is>
          <t>Cash reserve %</t>
        </is>
      </c>
      <c r="B6" s="27" t="n">
        <v>0.05</v>
      </c>
    </row>
    <row r="7">
      <c r="A7" s="3" t="inlineStr">
        <is>
          <t>Capital deployed</t>
        </is>
      </c>
      <c r="B7" s="28" t="n">
        <v>237500</v>
      </c>
    </row>
    <row r="9">
      <c r="A9" s="9" t="inlineStr">
        <is>
          <t>Ticker</t>
        </is>
      </c>
      <c r="B9" s="9" t="inlineStr">
        <is>
          <t>Sector</t>
        </is>
      </c>
      <c r="C9" s="9" t="inlineStr">
        <is>
          <t>Industry</t>
        </is>
      </c>
      <c r="D9" s="9" t="inlineStr">
        <is>
          <t>Last</t>
        </is>
      </c>
      <c r="E9" s="9" t="inlineStr">
        <is>
          <t>Target Weight</t>
        </is>
      </c>
      <c r="F9" s="9" t="inlineStr">
        <is>
          <t>Target $</t>
        </is>
      </c>
      <c r="G9" s="9" t="inlineStr">
        <is>
          <t>Shares</t>
        </is>
      </c>
      <c r="H9" s="9" t="inlineStr">
        <is>
          <t>Dividend Yield</t>
        </is>
      </c>
      <c r="I9" s="9" t="inlineStr">
        <is>
          <t>Div / Share</t>
        </is>
      </c>
      <c r="J9" s="9" t="inlineStr">
        <is>
          <t>Beta</t>
        </is>
      </c>
    </row>
    <row r="10">
      <c r="A10" s="10" t="inlineStr">
        <is>
          <t>MSFT</t>
        </is>
      </c>
      <c r="B10" t="inlineStr">
        <is>
          <t>Technology</t>
        </is>
      </c>
      <c r="C10" t="inlineStr">
        <is>
          <t>Software - Infrastructure</t>
        </is>
      </c>
      <c r="D10" s="11" t="n">
        <v>512.4</v>
      </c>
      <c r="E10" s="14" t="n">
        <v>0.07692307692307693</v>
      </c>
      <c r="F10" s="28" t="n">
        <v>18269.23076923077</v>
      </c>
      <c r="G10" s="13" t="n">
        <v>35</v>
      </c>
      <c r="H10" s="14" t="n">
        <v>0.0072</v>
      </c>
      <c r="I10" s="11" t="n">
        <v>3.68</v>
      </c>
      <c r="J10" s="29" t="n">
        <v>1.02</v>
      </c>
    </row>
    <row r="11">
      <c r="A11" s="10" t="inlineStr">
        <is>
          <t>JNJ</t>
        </is>
      </c>
      <c r="B11" s="15" t="inlineStr">
        <is>
          <t>Healthcare</t>
        </is>
      </c>
      <c r="C11" s="15" t="inlineStr">
        <is>
          <t>Drug Manufacturers</t>
        </is>
      </c>
      <c r="D11" s="16" t="n">
        <v>168.25</v>
      </c>
      <c r="E11" s="19" t="n">
        <v>0.07692307692307693</v>
      </c>
      <c r="F11" s="30" t="n">
        <v>18269.23076923077</v>
      </c>
      <c r="G11" s="18" t="n">
        <v>108</v>
      </c>
      <c r="H11" s="19" t="n">
        <v>0.0308</v>
      </c>
      <c r="I11" s="16" t="n">
        <v>5.18</v>
      </c>
      <c r="J11" s="31" t="n">
        <v>0.54</v>
      </c>
    </row>
    <row r="12">
      <c r="A12" s="10" t="inlineStr">
        <is>
          <t>KO</t>
        </is>
      </c>
      <c r="B12" t="inlineStr">
        <is>
          <t>Consumer Defensive</t>
        </is>
      </c>
      <c r="C12" t="inlineStr">
        <is>
          <t>Beverages - Non-Alcoholic</t>
        </is>
      </c>
      <c r="D12" s="11" t="n">
        <v>72.18000000000001</v>
      </c>
      <c r="E12" s="14" t="n">
        <v>0.07692307692307693</v>
      </c>
      <c r="F12" s="28" t="n">
        <v>18269.23076923077</v>
      </c>
      <c r="G12" s="13" t="n">
        <v>253</v>
      </c>
      <c r="H12" s="14" t="n">
        <v>0.0286</v>
      </c>
      <c r="I12" s="11" t="n">
        <v>2.06</v>
      </c>
      <c r="J12" s="29" t="n">
        <v>0.58</v>
      </c>
    </row>
    <row r="13">
      <c r="A13" s="10" t="inlineStr">
        <is>
          <t>PG</t>
        </is>
      </c>
      <c r="B13" s="15" t="inlineStr">
        <is>
          <t>Consumer Defensive</t>
        </is>
      </c>
      <c r="C13" s="15" t="inlineStr">
        <is>
          <t>Household Products</t>
        </is>
      </c>
      <c r="D13" s="16" t="n">
        <v>158.62</v>
      </c>
      <c r="E13" s="19" t="n">
        <v>0.07692307692307693</v>
      </c>
      <c r="F13" s="30" t="n">
        <v>18269.23076923077</v>
      </c>
      <c r="G13" s="18" t="n">
        <v>115</v>
      </c>
      <c r="H13" s="19" t="n">
        <v>0.0261</v>
      </c>
      <c r="I13" s="16" t="n">
        <v>4.14</v>
      </c>
      <c r="J13" s="31" t="n">
        <v>0.42</v>
      </c>
    </row>
    <row r="14">
      <c r="A14" s="10" t="inlineStr">
        <is>
          <t>VZ</t>
        </is>
      </c>
      <c r="B14" t="inlineStr">
        <is>
          <t>Communication Services</t>
        </is>
      </c>
      <c r="C14" t="inlineStr">
        <is>
          <t>Telecom Services</t>
        </is>
      </c>
      <c r="D14" s="11" t="n">
        <v>43.84</v>
      </c>
      <c r="E14" s="14" t="n">
        <v>0.07692307692307693</v>
      </c>
      <c r="F14" s="28" t="n">
        <v>18269.23076923077</v>
      </c>
      <c r="G14" s="13" t="n">
        <v>416</v>
      </c>
      <c r="H14" s="14" t="n">
        <v>0.0619</v>
      </c>
      <c r="I14" s="11" t="n">
        <v>4.55</v>
      </c>
      <c r="J14" s="29" t="n">
        <v>0.38</v>
      </c>
    </row>
    <row r="15">
      <c r="A15" s="10" t="inlineStr">
        <is>
          <t>CSCO</t>
        </is>
      </c>
      <c r="B15" s="15" t="inlineStr">
        <is>
          <t>Technology</t>
        </is>
      </c>
      <c r="C15" s="15" t="inlineStr">
        <is>
          <t>Communication Equipment</t>
        </is>
      </c>
      <c r="D15" s="16" t="n">
        <v>71.95</v>
      </c>
      <c r="E15" s="19" t="n">
        <v>0.07692307692307693</v>
      </c>
      <c r="F15" s="30" t="n">
        <v>18269.23076923077</v>
      </c>
      <c r="G15" s="18" t="n">
        <v>253</v>
      </c>
      <c r="H15" s="19" t="n">
        <v>0.0231</v>
      </c>
      <c r="I15" s="16" t="n">
        <v>3.42</v>
      </c>
      <c r="J15" s="31" t="n">
        <v>0.85</v>
      </c>
    </row>
    <row r="16">
      <c r="A16" s="10" t="inlineStr">
        <is>
          <t>PEP</t>
        </is>
      </c>
      <c r="B16" t="inlineStr">
        <is>
          <t>Consumer Defensive</t>
        </is>
      </c>
      <c r="C16" t="inlineStr">
        <is>
          <t>Beverages - Non-Alcoholic</t>
        </is>
      </c>
      <c r="D16" s="11" t="n">
        <v>148.3</v>
      </c>
      <c r="E16" s="14" t="n">
        <v>0.07692307692307693</v>
      </c>
      <c r="F16" s="28" t="n">
        <v>18269.23076923077</v>
      </c>
      <c r="G16" s="13" t="n">
        <v>123</v>
      </c>
      <c r="H16" s="14" t="n">
        <v>0.0378</v>
      </c>
      <c r="I16" s="11" t="n">
        <v>6.42</v>
      </c>
      <c r="J16" s="29" t="n">
        <v>0.51</v>
      </c>
    </row>
    <row r="17">
      <c r="A17" s="10" t="inlineStr">
        <is>
          <t>ABBV</t>
        </is>
      </c>
      <c r="B17" s="15" t="inlineStr">
        <is>
          <t>Healthcare</t>
        </is>
      </c>
      <c r="C17" s="15" t="inlineStr">
        <is>
          <t>Drug Manufacturers</t>
        </is>
      </c>
      <c r="D17" s="16" t="n">
        <v>214.55</v>
      </c>
      <c r="E17" s="19" t="n">
        <v>0.07692307692307693</v>
      </c>
      <c r="F17" s="30" t="n">
        <v>18269.23076923077</v>
      </c>
      <c r="G17" s="18" t="n">
        <v>85</v>
      </c>
      <c r="H17" s="19" t="n">
        <v>0.0308</v>
      </c>
      <c r="I17" s="16" t="n">
        <v>9.279999999999999</v>
      </c>
      <c r="J17" s="31" t="n">
        <v>0.6</v>
      </c>
    </row>
    <row r="18">
      <c r="A18" s="10" t="inlineStr">
        <is>
          <t>MRK</t>
        </is>
      </c>
      <c r="B18" t="inlineStr">
        <is>
          <t>Healthcare</t>
        </is>
      </c>
      <c r="C18" t="inlineStr">
        <is>
          <t>Drug Manufacturers</t>
        </is>
      </c>
      <c r="D18" s="11" t="n">
        <v>102.72</v>
      </c>
      <c r="E18" s="14" t="n">
        <v>0.07692307692307693</v>
      </c>
      <c r="F18" s="28" t="n">
        <v>18269.23076923077</v>
      </c>
      <c r="G18" s="13" t="n">
        <v>177</v>
      </c>
      <c r="H18" s="14" t="n">
        <v>0.0322</v>
      </c>
      <c r="I18" s="11" t="n">
        <v>7.2</v>
      </c>
      <c r="J18" s="29" t="n">
        <v>0.44</v>
      </c>
    </row>
    <row r="19">
      <c r="A19" s="10" t="inlineStr">
        <is>
          <t>WMT</t>
        </is>
      </c>
      <c r="B19" s="15" t="inlineStr">
        <is>
          <t>Consumer Defensive</t>
        </is>
      </c>
      <c r="C19" s="15" t="inlineStr">
        <is>
          <t>Discount Stores</t>
        </is>
      </c>
      <c r="D19" s="16" t="n">
        <v>108.46</v>
      </c>
      <c r="E19" s="19" t="n">
        <v>0.07692307692307693</v>
      </c>
      <c r="F19" s="30" t="n">
        <v>18269.23076923077</v>
      </c>
      <c r="G19" s="18" t="n">
        <v>168</v>
      </c>
      <c r="H19" s="19" t="n">
        <v>0.008699999999999999</v>
      </c>
      <c r="I19" s="16" t="n">
        <v>2.62</v>
      </c>
      <c r="J19" s="31" t="n">
        <v>0.72</v>
      </c>
    </row>
    <row r="20">
      <c r="A20" s="10" t="inlineStr">
        <is>
          <t>HD</t>
        </is>
      </c>
      <c r="B20" t="inlineStr">
        <is>
          <t>Consumer Cyclical</t>
        </is>
      </c>
      <c r="C20" t="inlineStr">
        <is>
          <t>Home Improvement Retail</t>
        </is>
      </c>
      <c r="D20" s="11" t="n">
        <v>392.18</v>
      </c>
      <c r="E20" s="14" t="n">
        <v>0.07692307692307693</v>
      </c>
      <c r="F20" s="28" t="n">
        <v>18269.23076923077</v>
      </c>
      <c r="G20" s="13" t="n">
        <v>46</v>
      </c>
      <c r="H20" s="14" t="n">
        <v>0.0246</v>
      </c>
      <c r="I20" s="11" t="n">
        <v>15.42</v>
      </c>
      <c r="J20" s="29" t="n">
        <v>1.05</v>
      </c>
    </row>
    <row r="21">
      <c r="A21" s="10" t="inlineStr">
        <is>
          <t>CVX</t>
        </is>
      </c>
      <c r="B21" s="15" t="inlineStr">
        <is>
          <t>Energy</t>
        </is>
      </c>
      <c r="C21" s="15" t="inlineStr">
        <is>
          <t>Oil &amp; Gas Integrated</t>
        </is>
      </c>
      <c r="D21" s="16" t="n">
        <v>162.94</v>
      </c>
      <c r="E21" s="19" t="n">
        <v>0.07692307692307693</v>
      </c>
      <c r="F21" s="30" t="n">
        <v>18269.23076923077</v>
      </c>
      <c r="G21" s="18" t="n">
        <v>112</v>
      </c>
      <c r="H21" s="19" t="n">
        <v>0.0421</v>
      </c>
      <c r="I21" s="16" t="n">
        <v>10.28</v>
      </c>
      <c r="J21" s="31" t="n">
        <v>0.88</v>
      </c>
    </row>
    <row r="22">
      <c r="A22" s="10" t="inlineStr">
        <is>
          <t>IBM</t>
        </is>
      </c>
      <c r="B22" t="inlineStr">
        <is>
          <t>Technology</t>
        </is>
      </c>
      <c r="C22" t="inlineStr">
        <is>
          <t>Information Technology Services</t>
        </is>
      </c>
      <c r="D22" s="11" t="n">
        <v>289.36</v>
      </c>
      <c r="E22" s="14" t="n">
        <v>0.07692307692307693</v>
      </c>
      <c r="F22" s="28" t="n">
        <v>18269.23076923077</v>
      </c>
      <c r="G22" s="13" t="n">
        <v>63</v>
      </c>
      <c r="H22" s="14" t="n">
        <v>0.0234</v>
      </c>
      <c r="I22" s="11" t="n">
        <v>8.859999999999999</v>
      </c>
      <c r="J22" s="29" t="n">
        <v>0.72</v>
      </c>
    </row>
    <row r="23">
      <c r="A23" s="3" t="inlineStr">
        <is>
          <t>Total</t>
        </is>
      </c>
      <c r="F23" s="32" t="n">
        <v>237500</v>
      </c>
    </row>
    <row r="25">
      <c r="A25" s="1" t="inlineStr">
        <is>
          <t>MarketXLS Functions Used in This Sheet</t>
        </is>
      </c>
      <c r="B25" s="2" t="n"/>
      <c r="C25" s="2" t="n"/>
      <c r="D25" s="2" t="n"/>
      <c r="E25" s="2" t="n"/>
      <c r="F25" s="2" t="n"/>
    </row>
    <row r="26">
      <c r="A26" s="5">
        <f>QM_Last(Symbol) -&gt; price used for share count</f>
        <v/>
      </c>
    </row>
    <row r="27">
      <c r="A27" s="5">
        <f>DividendYield(Symbol) -&gt; trailing yield on the position</f>
        <v/>
      </c>
    </row>
    <row r="28">
      <c r="A28" s="5">
        <f>DividendPerShare(Symbol) -&gt; dividend per share</f>
        <v/>
      </c>
    </row>
    <row r="29">
      <c r="A29" s="5">
        <f>Beta(Symbol) -&gt; market sensitivity of the position</f>
        <v/>
      </c>
    </row>
    <row r="30">
      <c r="A30" s="5">
        <f>Sector(Symbol) -&gt; sector label for grouping</f>
        <v/>
      </c>
    </row>
    <row r="31">
      <c r="A31" s="5">
        <f>Industry(Symbol) -&gt; industry label for grouping</f>
        <v/>
      </c>
    </row>
    <row r="33">
      <c r="A33" s="3" t="inlineStr">
        <is>
          <t>MarketXLS website</t>
        </is>
      </c>
      <c r="B33" t="inlineStr">
        <is>
          <t>https://marketxls.com</t>
        </is>
      </c>
    </row>
    <row r="34">
      <c r="A34" s="3" t="inlineStr">
        <is>
          <t>Book a demo</t>
        </is>
      </c>
      <c r="B34" t="inlineStr">
        <is>
          <t>https://marketxls.com/book-demo</t>
        </is>
      </c>
    </row>
    <row r="35">
      <c r="A35" s="3" t="inlineStr">
        <is>
          <t>Pricing</t>
        </is>
      </c>
      <c r="B35" t="inlineStr">
        <is>
          <t>https://marketxls.com/pricing</t>
        </is>
      </c>
    </row>
    <row r="36">
      <c r="A36" s="3" t="inlineStr">
        <is>
          <t>Stock Data in Excel</t>
        </is>
      </c>
      <c r="B36" t="inlineStr">
        <is>
          <t>https://stockdatainexcel.com</t>
        </is>
      </c>
    </row>
  </sheetData>
  <mergeCells count="2">
    <mergeCell ref="A1:J1"/>
    <mergeCell ref="A25:F25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5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36" customWidth="1" min="2" max="2"/>
    <col width="36" customWidth="1" min="3" max="3"/>
    <col width="26" customWidth="1" min="4" max="4"/>
    <col width="46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  <col width="20" customWidth="1" min="13" max="13"/>
    <col width="20" customWidth="1" min="14" max="14"/>
  </cols>
  <sheetData>
    <row r="1">
      <c r="A1" s="1" t="inlineStr">
        <is>
          <t>Quote Field Cross-Check - One Question, One Function, One Second Opinion</t>
        </is>
      </c>
      <c r="B1" s="2" t="n"/>
      <c r="C1" s="2" t="n"/>
      <c r="D1" s="2" t="n"/>
      <c r="E1" s="2" t="n"/>
    </row>
    <row r="2">
      <c r="A2" t="inlineStr">
        <is>
          <t>Every field on a quote board should have an independent way to confirm it. Where a second opinion does not exist, the audit sheet carries the load.</t>
        </is>
      </c>
    </row>
    <row r="4">
      <c r="A4" s="9" t="inlineStr">
        <is>
          <t>What You Are Asking</t>
        </is>
      </c>
      <c r="B4" s="9" t="inlineStr">
        <is>
          <t>Primary Function</t>
        </is>
      </c>
      <c r="C4" s="9" t="inlineStr">
        <is>
          <t>Second Opinion</t>
        </is>
      </c>
      <c r="D4" s="9" t="inlineStr">
        <is>
          <t>Streaming Variant</t>
        </is>
      </c>
      <c r="E4" s="9" t="inlineStr">
        <is>
          <t>Why It Matters</t>
        </is>
      </c>
    </row>
    <row r="5">
      <c r="A5" s="4" t="inlineStr">
        <is>
          <t>Last traded price</t>
        </is>
      </c>
      <c r="B5" s="33">
        <f>QM_Last(Symbol)</f>
        <v/>
      </c>
      <c r="C5" s="33">
        <f>Last(Symbol)</f>
        <v/>
      </c>
      <c r="D5" s="33">
        <f>Stream_Last(Symbol)</f>
        <v/>
      </c>
      <c r="E5" s="4" t="inlineStr">
        <is>
          <t>Use one as the board value and the other as the check</t>
        </is>
      </c>
    </row>
    <row r="6">
      <c r="A6" s="23" t="inlineStr">
        <is>
          <t>Bid</t>
        </is>
      </c>
      <c r="B6" s="34">
        <f>QM_Bid(Symbol)</f>
        <v/>
      </c>
      <c r="C6" s="23" t="inlineStr">
        <is>
          <t>n/a</t>
        </is>
      </c>
      <c r="D6" s="23" t="inlineStr">
        <is>
          <t>n/a</t>
        </is>
      </c>
      <c r="E6" s="23" t="inlineStr">
        <is>
          <t>Pairs with Ask to measure the spread</t>
        </is>
      </c>
    </row>
    <row r="7">
      <c r="A7" s="4" t="inlineStr">
        <is>
          <t>Ask</t>
        </is>
      </c>
      <c r="B7" s="33">
        <f>QM_Ask(Symbol)</f>
        <v/>
      </c>
      <c r="C7" s="4" t="inlineStr">
        <is>
          <t>n/a</t>
        </is>
      </c>
      <c r="D7" s="4" t="inlineStr">
        <is>
          <t>n/a</t>
        </is>
      </c>
      <c r="E7" s="4" t="inlineStr">
        <is>
          <t>Pairs with Bid to measure the spread</t>
        </is>
      </c>
    </row>
    <row r="8">
      <c r="A8" s="23" t="inlineStr">
        <is>
          <t>Change on the day</t>
        </is>
      </c>
      <c r="B8" s="34">
        <f>QM_Change(Symbol)</f>
        <v/>
      </c>
      <c r="C8" s="34">
        <f>QM_Last(S)-QM_PreviousClose(S)</f>
        <v/>
      </c>
      <c r="D8" s="23" t="inlineStr">
        <is>
          <t>n/a</t>
        </is>
      </c>
      <c r="E8" s="23" t="inlineStr">
        <is>
          <t>Recompute it to confirm the two agree</t>
        </is>
      </c>
    </row>
    <row r="9">
      <c r="A9" s="4" t="inlineStr">
        <is>
          <t>Percent change</t>
        </is>
      </c>
      <c r="B9" s="33">
        <f>QM_ChangePercent(Symbol)</f>
        <v/>
      </c>
      <c r="C9" s="33">
        <f>QM_Change(S)/QM_PreviousClose(S)</f>
        <v/>
      </c>
      <c r="D9" s="4" t="inlineStr">
        <is>
          <t>n/a</t>
        </is>
      </c>
      <c r="E9" s="4" t="inlineStr">
        <is>
          <t>Watch the sign convention on the derived version</t>
        </is>
      </c>
    </row>
    <row r="10">
      <c r="A10" s="23" t="inlineStr">
        <is>
          <t>Previous close</t>
        </is>
      </c>
      <c r="B10" s="34">
        <f>QM_PreviousClose(Symbol)</f>
        <v/>
      </c>
      <c r="C10" s="23" t="inlineStr">
        <is>
          <t>n/a</t>
        </is>
      </c>
      <c r="D10" s="23" t="inlineStr">
        <is>
          <t>n/a</t>
        </is>
      </c>
      <c r="E10" s="23" t="inlineStr">
        <is>
          <t>The anchor for every change calculation</t>
        </is>
      </c>
    </row>
    <row r="11">
      <c r="A11" s="4" t="inlineStr">
        <is>
          <t>Session open</t>
        </is>
      </c>
      <c r="B11" s="33">
        <f>QM_Open(Symbol)</f>
        <v/>
      </c>
      <c r="C11" s="4" t="inlineStr">
        <is>
          <t>n/a</t>
        </is>
      </c>
      <c r="D11" s="4" t="inlineStr">
        <is>
          <t>n/a</t>
        </is>
      </c>
      <c r="E11" s="4" t="inlineStr">
        <is>
          <t>Distinguishes a gap from an intraday move</t>
        </is>
      </c>
    </row>
    <row r="12">
      <c r="A12" s="23" t="inlineStr">
        <is>
          <t>Session high</t>
        </is>
      </c>
      <c r="B12" s="34">
        <f>QM_High(Symbol)</f>
        <v/>
      </c>
      <c r="C12" s="23" t="inlineStr">
        <is>
          <t>n/a</t>
        </is>
      </c>
      <c r="D12" s="23" t="inlineStr">
        <is>
          <t>n/a</t>
        </is>
      </c>
      <c r="E12" s="23" t="inlineStr">
        <is>
          <t>Bounds the plausible range of Last</t>
        </is>
      </c>
    </row>
    <row r="13">
      <c r="A13" s="4" t="inlineStr">
        <is>
          <t>Session low</t>
        </is>
      </c>
      <c r="B13" s="33">
        <f>QM_Low(Symbol)</f>
        <v/>
      </c>
      <c r="C13" s="4" t="inlineStr">
        <is>
          <t>n/a</t>
        </is>
      </c>
      <c r="D13" s="4" t="inlineStr">
        <is>
          <t>n/a</t>
        </is>
      </c>
      <c r="E13" s="4" t="inlineStr">
        <is>
          <t>Bounds the plausible range of Last</t>
        </is>
      </c>
    </row>
    <row r="14">
      <c r="A14" s="23" t="inlineStr">
        <is>
          <t>Volume</t>
        </is>
      </c>
      <c r="B14" s="34">
        <f>QM_Volume(Symbol)</f>
        <v/>
      </c>
      <c r="C14" s="34">
        <f>Volume(Symbol)</f>
        <v/>
      </c>
      <c r="D14" s="23" t="inlineStr">
        <is>
          <t>n/a</t>
        </is>
      </c>
      <c r="E14" s="23" t="inlineStr">
        <is>
          <t>A zero here is the loudest staleness signal</t>
        </is>
      </c>
    </row>
    <row r="15">
      <c r="A15" s="4" t="inlineStr">
        <is>
          <t>Quote timestamp</t>
        </is>
      </c>
      <c r="B15" s="33">
        <f>QM_DateTime(Symbol)</f>
        <v/>
      </c>
      <c r="C15" s="33">
        <f>QM_LastTradeDateTime(Symbol)</f>
        <v/>
      </c>
      <c r="D15" s="4" t="inlineStr">
        <is>
          <t>n/a</t>
        </is>
      </c>
      <c r="E15" s="4" t="inlineStr">
        <is>
          <t>The single most under-used field on a quote board</t>
        </is>
      </c>
    </row>
    <row r="16">
      <c r="A16" s="23" t="inlineStr">
        <is>
          <t>Instrument name</t>
        </is>
      </c>
      <c r="B16" s="34">
        <f>Name(Symbol)</f>
        <v/>
      </c>
      <c r="C16" s="23" t="inlineStr">
        <is>
          <t>n/a</t>
        </is>
      </c>
      <c r="D16" s="23" t="inlineStr">
        <is>
          <t>n/a</t>
        </is>
      </c>
      <c r="E16" s="23" t="inlineStr">
        <is>
          <t>Catches a mistyped or reused ticker</t>
        </is>
      </c>
    </row>
    <row r="17">
      <c r="A17" s="4" t="inlineStr">
        <is>
          <t>Listing venue</t>
        </is>
      </c>
      <c r="B17" s="33">
        <f>Exchange(Symbol)</f>
        <v/>
      </c>
      <c r="C17" s="4" t="inlineStr">
        <is>
          <t>n/a</t>
        </is>
      </c>
      <c r="D17" s="4" t="inlineStr">
        <is>
          <t>n/a</t>
        </is>
      </c>
      <c r="E17" s="4" t="inlineStr">
        <is>
          <t>Catches a same-symbol cross-listing</t>
        </is>
      </c>
    </row>
    <row r="18">
      <c r="A18" s="23" t="inlineStr">
        <is>
          <t>52-week high</t>
        </is>
      </c>
      <c r="B18" s="34">
        <f>FiftyTwoWeekHigh(Symbol)</f>
        <v/>
      </c>
      <c r="C18" s="23" t="inlineStr">
        <is>
          <t>n/a</t>
        </is>
      </c>
      <c r="D18" s="23" t="inlineStr">
        <is>
          <t>n/a</t>
        </is>
      </c>
      <c r="E18" s="23" t="inlineStr">
        <is>
          <t>Outer sanity bound for Last</t>
        </is>
      </c>
    </row>
    <row r="19">
      <c r="A19" s="4" t="inlineStr">
        <is>
          <t>52-week low</t>
        </is>
      </c>
      <c r="B19" s="33">
        <f>FiftyTwoWeekLow(Symbol)</f>
        <v/>
      </c>
      <c r="C19" s="4" t="inlineStr">
        <is>
          <t>n/a</t>
        </is>
      </c>
      <c r="D19" s="4" t="inlineStr">
        <is>
          <t>n/a</t>
        </is>
      </c>
      <c r="E19" s="4" t="inlineStr">
        <is>
          <t>Outer sanity bound for Last</t>
        </is>
      </c>
    </row>
    <row r="20">
      <c r="A20" s="23" t="inlineStr">
        <is>
          <t>History for a backfill</t>
        </is>
      </c>
      <c r="B20" s="34">
        <f>QM_GetHistory(Symbol)</f>
        <v/>
      </c>
      <c r="C20" s="23" t="inlineStr">
        <is>
          <t>n/a</t>
        </is>
      </c>
      <c r="D20" s="23" t="inlineStr">
        <is>
          <t>n/a</t>
        </is>
      </c>
      <c r="E20" s="23" t="inlineStr">
        <is>
          <t>Spills OHLCV rows for reconciliation</t>
        </is>
      </c>
    </row>
    <row r="23">
      <c r="A23" s="1" t="inlineStr">
        <is>
          <t>Quote Fields Versus Context Fields</t>
        </is>
      </c>
      <c r="B23" s="2" t="n"/>
      <c r="C23" s="2" t="n"/>
      <c r="D23" s="2" t="n"/>
      <c r="E23" s="2" t="n"/>
    </row>
    <row r="24">
      <c r="A24" s="9" t="inlineStr">
        <is>
          <t>Field</t>
        </is>
      </c>
      <c r="B24" s="9" t="inlineStr">
        <is>
          <t>Type</t>
        </is>
      </c>
      <c r="C24" s="9" t="inlineStr">
        <is>
          <t>Changes During The Session</t>
        </is>
      </c>
      <c r="D24" s="9" t="inlineStr">
        <is>
          <t>Belongs On The Quote Board</t>
        </is>
      </c>
      <c r="E24" s="9" t="inlineStr">
        <is>
          <t>Function</t>
        </is>
      </c>
    </row>
    <row r="25">
      <c r="A25" s="4" t="inlineStr">
        <is>
          <t>Last price</t>
        </is>
      </c>
      <c r="B25" s="4" t="inlineStr">
        <is>
          <t>Quote</t>
        </is>
      </c>
      <c r="C25" s="4" t="inlineStr">
        <is>
          <t>Continuously</t>
        </is>
      </c>
      <c r="D25" s="4" t="inlineStr">
        <is>
          <t>Yes</t>
        </is>
      </c>
      <c r="E25" s="33">
        <f>QM_Last(Symbol)</f>
        <v/>
      </c>
    </row>
    <row r="26">
      <c r="A26" s="4" t="inlineStr">
        <is>
          <t>Bid and ask</t>
        </is>
      </c>
      <c r="B26" s="4" t="inlineStr">
        <is>
          <t>Quote</t>
        </is>
      </c>
      <c r="C26" s="4" t="inlineStr">
        <is>
          <t>Continuously</t>
        </is>
      </c>
      <c r="D26" s="4" t="inlineStr">
        <is>
          <t>Yes</t>
        </is>
      </c>
      <c r="E26" s="33">
        <f>QM_Bid(Symbol) / =QM_Ask(Symbol)</f>
        <v/>
      </c>
    </row>
    <row r="27">
      <c r="A27" s="4" t="inlineStr">
        <is>
          <t>Volume</t>
        </is>
      </c>
      <c r="B27" s="4" t="inlineStr">
        <is>
          <t>Quote</t>
        </is>
      </c>
      <c r="C27" s="4" t="inlineStr">
        <is>
          <t>Continuously</t>
        </is>
      </c>
      <c r="D27" s="4" t="inlineStr">
        <is>
          <t>Yes</t>
        </is>
      </c>
      <c r="E27" s="33">
        <f>QM_Volume(Symbol)</f>
        <v/>
      </c>
    </row>
    <row r="28">
      <c r="A28" s="4" t="inlineStr">
        <is>
          <t>Quote timestamp</t>
        </is>
      </c>
      <c r="B28" s="4" t="inlineStr">
        <is>
          <t>Quote</t>
        </is>
      </c>
      <c r="C28" s="4" t="inlineStr">
        <is>
          <t>Continuously</t>
        </is>
      </c>
      <c r="D28" s="4" t="inlineStr">
        <is>
          <t>Yes</t>
        </is>
      </c>
      <c r="E28" s="33">
        <f>QM_DateTime(Symbol)</f>
        <v/>
      </c>
    </row>
    <row r="29">
      <c r="A29" s="4" t="inlineStr">
        <is>
          <t>P/E ratio</t>
        </is>
      </c>
      <c r="B29" s="4" t="inlineStr">
        <is>
          <t>Context</t>
        </is>
      </c>
      <c r="C29" s="4" t="inlineStr">
        <is>
          <t>Only as price moves</t>
        </is>
      </c>
      <c r="D29" s="4" t="inlineStr">
        <is>
          <t>No, put it on a research sheet</t>
        </is>
      </c>
      <c r="E29" s="33">
        <f>PERatio(Symbol)</f>
        <v/>
      </c>
    </row>
    <row r="30">
      <c r="A30" s="4" t="inlineStr">
        <is>
          <t>Earnings per share</t>
        </is>
      </c>
      <c r="B30" s="4" t="inlineStr">
        <is>
          <t>Context</t>
        </is>
      </c>
      <c r="C30" s="4" t="inlineStr">
        <is>
          <t>Quarterly</t>
        </is>
      </c>
      <c r="D30" s="4" t="inlineStr">
        <is>
          <t>No</t>
        </is>
      </c>
      <c r="E30" s="33">
        <f>EarningsPerShare(Symbol)</f>
        <v/>
      </c>
    </row>
    <row r="31">
      <c r="A31" s="4" t="inlineStr">
        <is>
          <t>Market capitalisation</t>
        </is>
      </c>
      <c r="B31" s="4" t="inlineStr">
        <is>
          <t>Context</t>
        </is>
      </c>
      <c r="C31" s="4" t="inlineStr">
        <is>
          <t>As price moves</t>
        </is>
      </c>
      <c r="D31" s="4" t="inlineStr">
        <is>
          <t>No</t>
        </is>
      </c>
      <c r="E31" s="33">
        <f>MarketCapitalization(Symbol)</f>
        <v/>
      </c>
    </row>
    <row r="32">
      <c r="A32" s="4" t="inlineStr">
        <is>
          <t>50-day moving average</t>
        </is>
      </c>
      <c r="B32" s="4" t="inlineStr">
        <is>
          <t>Derived</t>
        </is>
      </c>
      <c r="C32" s="4" t="inlineStr">
        <is>
          <t>Daily</t>
        </is>
      </c>
      <c r="D32" s="4" t="inlineStr">
        <is>
          <t>No, it needs history</t>
        </is>
      </c>
      <c r="E32" s="33">
        <f>SimpleMovingAverage(Symbol, 50)</f>
        <v/>
      </c>
    </row>
    <row r="33">
      <c r="A33" s="4" t="inlineStr">
        <is>
          <t>RSI</t>
        </is>
      </c>
      <c r="B33" s="4" t="inlineStr">
        <is>
          <t>Derived</t>
        </is>
      </c>
      <c r="C33" s="4" t="inlineStr">
        <is>
          <t>Daily</t>
        </is>
      </c>
      <c r="D33" s="4" t="inlineStr">
        <is>
          <t>No, it needs history</t>
        </is>
      </c>
      <c r="E33" s="33">
        <f>RSI(Symbol)</f>
        <v/>
      </c>
    </row>
    <row r="34">
      <c r="A34" s="4" t="inlineStr">
        <is>
          <t>52-week high and low</t>
        </is>
      </c>
      <c r="B34" s="4" t="inlineStr">
        <is>
          <t>Context</t>
        </is>
      </c>
      <c r="C34" s="4" t="inlineStr">
        <is>
          <t>Rarely</t>
        </is>
      </c>
      <c r="D34" s="4" t="inlineStr">
        <is>
          <t>As a sanity bound only</t>
        </is>
      </c>
      <c r="E34" s="33">
        <f>FiftyTwoWeekHigh(Symbol) / =FiftyTwoWeekLow(Symbol)</f>
        <v/>
      </c>
    </row>
    <row r="36">
      <c r="A36" s="1" t="inlineStr">
        <is>
          <t>MarketXLS Functions Used in This Sheet</t>
        </is>
      </c>
      <c r="B36" s="2" t="n"/>
      <c r="C36" s="2" t="n"/>
      <c r="D36" s="2" t="n"/>
      <c r="E36" s="2" t="n"/>
    </row>
    <row r="37">
      <c r="A37" s="5">
        <f>QM_Last(Symbol) -&gt; primary last price</f>
        <v/>
      </c>
    </row>
    <row r="38">
      <c r="A38" s="5">
        <f>Last(Symbol) -&gt; independent last price for the cross-check</f>
        <v/>
      </c>
    </row>
    <row r="39">
      <c r="A39" s="5">
        <f>QM_Change(Symbol) -&gt; reported change</f>
        <v/>
      </c>
    </row>
    <row r="40">
      <c r="A40" s="5">
        <f>QM_PreviousClose(Symbol) -&gt; input to the recomputed change</f>
        <v/>
      </c>
    </row>
    <row r="41">
      <c r="A41" s="5">
        <f>PERatio(Symbol) -&gt; context field, not a quote field</f>
        <v/>
      </c>
    </row>
    <row r="42">
      <c r="A42" s="5">
        <f>EarningsPerShare(Symbol) -&gt; context field, not a quote field</f>
        <v/>
      </c>
    </row>
    <row r="43">
      <c r="A43" s="5">
        <f>MarketCapitalization(Symbol) -&gt; context field, not a quote field</f>
        <v/>
      </c>
    </row>
    <row r="44">
      <c r="A44" s="5">
        <f>SimpleMovingAverage(Symbol, 50) -&gt; derived field, needs history</f>
        <v/>
      </c>
    </row>
    <row r="45">
      <c r="A45" s="5">
        <f>RSI(Symbol) -&gt; derived field, needs history</f>
        <v/>
      </c>
    </row>
    <row r="47">
      <c r="A47" s="3" t="inlineStr">
        <is>
          <t>MarketXLS website</t>
        </is>
      </c>
      <c r="B47" t="inlineStr">
        <is>
          <t>https://marketxls.com</t>
        </is>
      </c>
    </row>
    <row r="48">
      <c r="A48" s="3" t="inlineStr">
        <is>
          <t>Book a demo</t>
        </is>
      </c>
      <c r="B48" t="inlineStr">
        <is>
          <t>https://marketxls.com/book-demo</t>
        </is>
      </c>
    </row>
    <row r="49">
      <c r="A49" s="3" t="inlineStr">
        <is>
          <t>Pricing</t>
        </is>
      </c>
      <c r="B49" t="inlineStr">
        <is>
          <t>https://marketxls.com/pricing</t>
        </is>
      </c>
    </row>
    <row r="50">
      <c r="A50" s="3" t="inlineStr">
        <is>
          <t>Stock Data in Excel</t>
        </is>
      </c>
      <c r="B50" t="inlineStr">
        <is>
          <t>https://stockdatainexcel.com</t>
        </is>
      </c>
    </row>
  </sheetData>
  <mergeCells count="3">
    <mergeCell ref="A1:E1"/>
    <mergeCell ref="A23:E23"/>
    <mergeCell ref="A36:E3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2026-08-15T15:37:20Z</dcterms:created>
  <dcterms:modified xsi:type="dcterms:W3CDTF">2026-08-15T15:37:20Z</dcterms:modified>
</cp:coreProperties>
</file>