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rategy Builder" sheetId="1" state="visible" r:id="rId1"/>
    <sheet name="Payoff Curve" sheetId="2" state="visible" r:id="rId2"/>
    <sheet name="Formula Refere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#,##0.0000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55555"/>
      <sz val="9"/>
    </font>
    <font>
      <b val="1"/>
      <color rgb="001F3864"/>
      <sz val="11"/>
    </font>
    <font>
      <b val="1"/>
      <sz val="10"/>
    </font>
    <font>
      <b val="1"/>
      <color rgb="00FFFFFF"/>
      <sz val="10"/>
    </font>
    <font>
      <name val="Consolas"/>
      <sz val="9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2E5C8A"/>
      </patternFill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3" borderId="1" pivotButton="0" quotePrefix="0" xfId="0"/>
    <xf numFmtId="49" fontId="0" fillId="3" borderId="1" pivotButton="0" quotePrefix="0" xfId="0"/>
    <xf numFmtId="10" fontId="0" fillId="3" borderId="1" pivotButton="0" quotePrefix="0" xfId="0"/>
    <xf numFmtId="10" fontId="0" fillId="4" borderId="1" pivotButton="0" quotePrefix="0" xfId="0"/>
    <xf numFmtId="3" fontId="0" fillId="3" borderId="1" pivotButton="0" quotePrefix="0" xfId="0"/>
    <xf numFmtId="4" fontId="0" fillId="4" borderId="1" pivotButton="0" quotePrefix="0" xfId="0"/>
    <xf numFmtId="3" fontId="0" fillId="4" borderId="1" pivotButton="0" quotePrefix="0" xfId="0"/>
    <xf numFmtId="164" fontId="0" fillId="4" borderId="1" pivotButton="0" quotePrefix="0" xfId="0"/>
    <xf numFmtId="0" fontId="5" fillId="5" borderId="1" applyAlignment="1" pivotButton="0" quotePrefix="0" xfId="0">
      <alignment horizontal="center" vertical="center" wrapText="1"/>
    </xf>
    <xf numFmtId="4" fontId="0" fillId="3" borderId="1" pivotButton="0" quotePrefix="0" xfId="0"/>
    <xf numFmtId="4" fontId="0" fillId="6" borderId="1" pivotButton="0" quotePrefix="0" xfId="0"/>
    <xf numFmtId="165" fontId="0" fillId="6" borderId="1" pivotButton="0" quotePrefix="0" xfId="0"/>
    <xf numFmtId="0" fontId="4" fillId="0" borderId="1" pivotButton="0" quotePrefix="0" xfId="0"/>
    <xf numFmtId="0" fontId="4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selection activeCell="A1" sqref="A1"/>
    </sheetView>
  </sheetViews>
  <sheetFormatPr baseColWidth="8" defaultRowHeight="15"/>
  <cols>
    <col width="27" customWidth="1" min="1" max="1"/>
    <col width="15" customWidth="1" min="2" max="2"/>
    <col width="9" customWidth="1" min="3" max="3"/>
    <col width="7" customWidth="1" min="4" max="4"/>
    <col width="22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</cols>
  <sheetData>
    <row r="1" ht="24" customHeight="1">
      <c r="A1" s="1" t="inlineStr">
        <is>
          <t>Option Strategy Calculator: Build Any Position</t>
        </is>
      </c>
    </row>
    <row r="2">
      <c r="A2" s="2" t="inlineStr">
        <is>
          <t>Edit the yellow cells only. Every white cell is a formula.</t>
        </is>
      </c>
    </row>
    <row r="4">
      <c r="A4" s="3" t="inlineStr">
        <is>
          <t>INPUTS</t>
        </is>
      </c>
    </row>
    <row r="5">
      <c r="A5" s="4" t="inlineStr">
        <is>
          <t>Underlying symbol</t>
        </is>
      </c>
      <c r="B5" s="5" t="inlineStr">
        <is>
          <t>SPY</t>
        </is>
      </c>
    </row>
    <row r="6">
      <c r="A6" s="4" t="inlineStr">
        <is>
          <t>Expiry date</t>
        </is>
      </c>
      <c r="B6" s="6" t="inlineStr">
        <is>
          <t>2026-09-11</t>
        </is>
      </c>
    </row>
    <row r="7">
      <c r="A7" s="4" t="inlineStr">
        <is>
          <t>Risk free rate</t>
        </is>
      </c>
      <c r="B7" s="7" t="n">
        <v>0.0413</v>
      </c>
    </row>
    <row r="8">
      <c r="A8" s="4" t="inlineStr">
        <is>
          <t>Dividend yield</t>
        </is>
      </c>
      <c r="B8" s="8">
        <f>DividendYield(B5)</f>
        <v/>
      </c>
    </row>
    <row r="9">
      <c r="A9" s="4" t="inlineStr">
        <is>
          <t>Contract multiplier</t>
        </is>
      </c>
      <c r="B9" s="9" t="n">
        <v>100</v>
      </c>
    </row>
    <row r="10">
      <c r="A10" s="4" t="inlineStr">
        <is>
          <t>Live spot</t>
        </is>
      </c>
      <c r="B10" s="10">
        <f>QM_Last(B5)</f>
        <v/>
      </c>
    </row>
    <row r="11">
      <c r="A11" s="4" t="inlineStr">
        <is>
          <t>Days to expiry</t>
        </is>
      </c>
      <c r="B11" s="11">
        <f>B6-TODAY()</f>
        <v/>
      </c>
    </row>
    <row r="12">
      <c r="A12" s="4" t="inlineStr">
        <is>
          <t>Time in years</t>
        </is>
      </c>
      <c r="B12" s="12">
        <f>B11/365</f>
        <v/>
      </c>
    </row>
    <row r="14">
      <c r="A14" s="3" t="inlineStr">
        <is>
          <t>LEG TABLE</t>
        </is>
      </c>
    </row>
    <row r="15">
      <c r="A15" s="2" t="inlineStr">
        <is>
          <t>Set Qty to 0 to switch a leg off. Positive Qty is long, negative is short. Add rows and copy the formulas down to build a position of any size.</t>
        </is>
      </c>
    </row>
    <row r="16" ht="30" customHeight="1">
      <c r="A16" s="13" t="inlineStr">
        <is>
          <t>Leg</t>
        </is>
      </c>
      <c r="B16" s="13" t="inlineStr">
        <is>
          <t>Type</t>
        </is>
      </c>
      <c r="C16" s="13" t="inlineStr">
        <is>
          <t>Strike</t>
        </is>
      </c>
      <c r="D16" s="13" t="inlineStr">
        <is>
          <t>Qty</t>
        </is>
      </c>
      <c r="E16" s="13" t="inlineStr">
        <is>
          <t>Option symbol</t>
        </is>
      </c>
      <c r="F16" s="13" t="inlineStr">
        <is>
          <t>Bid</t>
        </is>
      </c>
      <c r="G16" s="13" t="inlineStr">
        <is>
          <t>Ask</t>
        </is>
      </c>
      <c r="H16" s="13" t="inlineStr">
        <is>
          <t>Mid</t>
        </is>
      </c>
      <c r="I16" s="13" t="inlineStr">
        <is>
          <t>IV</t>
        </is>
      </c>
      <c r="J16" s="13" t="inlineStr">
        <is>
          <t>Delta</t>
        </is>
      </c>
      <c r="K16" s="13" t="inlineStr">
        <is>
          <t>Gamma</t>
        </is>
      </c>
      <c r="L16" s="13" t="inlineStr">
        <is>
          <t>Vega</t>
        </is>
      </c>
      <c r="M16" s="13" t="inlineStr">
        <is>
          <t>Theta</t>
        </is>
      </c>
    </row>
    <row r="17">
      <c r="A17" s="4" t="inlineStr">
        <is>
          <t>Leg 1</t>
        </is>
      </c>
      <c r="B17" s="5" t="inlineStr">
        <is>
          <t>Call</t>
        </is>
      </c>
      <c r="C17" s="14" t="n">
        <v>792</v>
      </c>
      <c r="D17" s="5" t="n">
        <v>-1</v>
      </c>
      <c r="E17" s="12">
        <f>IF($D17=0,"",OptionSymbol($B$5,$B$6,B17,C17))</f>
        <v/>
      </c>
      <c r="F17" s="10">
        <f>IF($E17="","",Bid($E17))</f>
        <v/>
      </c>
      <c r="G17" s="10">
        <f>IF($E17="","",Ask($E17))</f>
        <v/>
      </c>
      <c r="H17" s="10">
        <f>IF($E17="","",(F17+G17)/2)</f>
        <v/>
      </c>
      <c r="I17" s="8">
        <f>IF($E17="","",opt_ImpliedVolatility($B$10,H17,$B$6,B17,C17,$B$7,$B$8))</f>
        <v/>
      </c>
      <c r="J17" s="12">
        <f>IF($E17="","",opt_Delta($B$10,H17,$B$6,B17,C17,$B$7,$B$8,I17))</f>
        <v/>
      </c>
      <c r="K17" s="12">
        <f>IF($E17="","",opt_Gamma($B$10,H17,$B$6,B17,C17,$B$7,$B$8,I17))</f>
        <v/>
      </c>
      <c r="L17" s="12">
        <f>IF($E17="","",opt_Vega($B$10,H17,$B$6,B17,C17,$B$7,$B$8,I17))</f>
        <v/>
      </c>
      <c r="M17" s="12">
        <f>IF($E17="","",opt_Theta($B$10,H17,$B$6,B17,C17,$B$7,$B$8,I17))</f>
        <v/>
      </c>
    </row>
    <row r="18">
      <c r="A18" s="4" t="inlineStr">
        <is>
          <t>Leg 2</t>
        </is>
      </c>
      <c r="B18" s="5" t="inlineStr">
        <is>
          <t>Put</t>
        </is>
      </c>
      <c r="C18" s="14" t="n">
        <v>760</v>
      </c>
      <c r="D18" s="5" t="n">
        <v>1</v>
      </c>
      <c r="E18" s="12">
        <f>IF($D18=0,"",OptionSymbol($B$5,$B$6,B18,C18))</f>
        <v/>
      </c>
      <c r="F18" s="10">
        <f>IF($E18="","",Bid($E18))</f>
        <v/>
      </c>
      <c r="G18" s="10">
        <f>IF($E18="","",Ask($E18))</f>
        <v/>
      </c>
      <c r="H18" s="10">
        <f>IF($E18="","",(F18+G18)/2)</f>
        <v/>
      </c>
      <c r="I18" s="8">
        <f>IF($E18="","",opt_ImpliedVolatility($B$10,H18,$B$6,B18,C18,$B$7,$B$8))</f>
        <v/>
      </c>
      <c r="J18" s="12">
        <f>IF($E18="","",opt_Delta($B$10,H18,$B$6,B18,C18,$B$7,$B$8,I18))</f>
        <v/>
      </c>
      <c r="K18" s="12">
        <f>IF($E18="","",opt_Gamma($B$10,H18,$B$6,B18,C18,$B$7,$B$8,I18))</f>
        <v/>
      </c>
      <c r="L18" s="12">
        <f>IF($E18="","",opt_Vega($B$10,H18,$B$6,B18,C18,$B$7,$B$8,I18))</f>
        <v/>
      </c>
      <c r="M18" s="12">
        <f>IF($E18="","",opt_Theta($B$10,H18,$B$6,B18,C18,$B$7,$B$8,I18))</f>
        <v/>
      </c>
    </row>
    <row r="19">
      <c r="A19" s="4" t="inlineStr">
        <is>
          <t>Leg 3</t>
        </is>
      </c>
      <c r="B19" s="5" t="inlineStr">
        <is>
          <t>Call</t>
        </is>
      </c>
      <c r="C19" s="14" t="n">
        <v>802</v>
      </c>
      <c r="D19" s="5" t="n">
        <v>0</v>
      </c>
      <c r="E19" s="12">
        <f>IF($D19=0,"",OptionSymbol($B$5,$B$6,B19,C19))</f>
        <v/>
      </c>
      <c r="F19" s="10">
        <f>IF($E19="","",Bid($E19))</f>
        <v/>
      </c>
      <c r="G19" s="10">
        <f>IF($E19="","",Ask($E19))</f>
        <v/>
      </c>
      <c r="H19" s="10">
        <f>IF($E19="","",(F19+G19)/2)</f>
        <v/>
      </c>
      <c r="I19" s="8">
        <f>IF($E19="","",opt_ImpliedVolatility($B$10,H19,$B$6,B19,C19,$B$7,$B$8))</f>
        <v/>
      </c>
      <c r="J19" s="12">
        <f>IF($E19="","",opt_Delta($B$10,H19,$B$6,B19,C19,$B$7,$B$8,I19))</f>
        <v/>
      </c>
      <c r="K19" s="12">
        <f>IF($E19="","",opt_Gamma($B$10,H19,$B$6,B19,C19,$B$7,$B$8,I19))</f>
        <v/>
      </c>
      <c r="L19" s="12">
        <f>IF($E19="","",opt_Vega($B$10,H19,$B$6,B19,C19,$B$7,$B$8,I19))</f>
        <v/>
      </c>
      <c r="M19" s="12">
        <f>IF($E19="","",opt_Theta($B$10,H19,$B$6,B19,C19,$B$7,$B$8,I19))</f>
        <v/>
      </c>
    </row>
    <row r="20">
      <c r="A20" s="4" t="inlineStr">
        <is>
          <t>Leg 4</t>
        </is>
      </c>
      <c r="B20" s="5" t="inlineStr">
        <is>
          <t>Put</t>
        </is>
      </c>
      <c r="C20" s="14" t="n">
        <v>750</v>
      </c>
      <c r="D20" s="5" t="n">
        <v>0</v>
      </c>
      <c r="E20" s="12">
        <f>IF($D20=0,"",OptionSymbol($B$5,$B$6,B20,C20))</f>
        <v/>
      </c>
      <c r="F20" s="10">
        <f>IF($E20="","",Bid($E20))</f>
        <v/>
      </c>
      <c r="G20" s="10">
        <f>IF($E20="","",Ask($E20))</f>
        <v/>
      </c>
      <c r="H20" s="10">
        <f>IF($E20="","",(F20+G20)/2)</f>
        <v/>
      </c>
      <c r="I20" s="8">
        <f>IF($E20="","",opt_ImpliedVolatility($B$10,H20,$B$6,B20,C20,$B$7,$B$8))</f>
        <v/>
      </c>
      <c r="J20" s="12">
        <f>IF($E20="","",opt_Delta($B$10,H20,$B$6,B20,C20,$B$7,$B$8,I20))</f>
        <v/>
      </c>
      <c r="K20" s="12">
        <f>IF($E20="","",opt_Gamma($B$10,H20,$B$6,B20,C20,$B$7,$B$8,I20))</f>
        <v/>
      </c>
      <c r="L20" s="12">
        <f>IF($E20="","",opt_Vega($B$10,H20,$B$6,B20,C20,$B$7,$B$8,I20))</f>
        <v/>
      </c>
      <c r="M20" s="12">
        <f>IF($E20="","",opt_Theta($B$10,H20,$B$6,B20,C20,$B$7,$B$8,I20))</f>
        <v/>
      </c>
    </row>
    <row r="21">
      <c r="A21" s="4" t="inlineStr">
        <is>
          <t>Leg 5</t>
        </is>
      </c>
      <c r="B21" s="5" t="inlineStr">
        <is>
          <t>Call</t>
        </is>
      </c>
      <c r="C21" s="14" t="n">
        <v>776</v>
      </c>
      <c r="D21" s="5" t="n">
        <v>0</v>
      </c>
      <c r="E21" s="12">
        <f>IF($D21=0,"",OptionSymbol($B$5,$B$6,B21,C21))</f>
        <v/>
      </c>
      <c r="F21" s="10">
        <f>IF($E21="","",Bid($E21))</f>
        <v/>
      </c>
      <c r="G21" s="10">
        <f>IF($E21="","",Ask($E21))</f>
        <v/>
      </c>
      <c r="H21" s="10">
        <f>IF($E21="","",(F21+G21)/2)</f>
        <v/>
      </c>
      <c r="I21" s="8">
        <f>IF($E21="","",opt_ImpliedVolatility($B$10,H21,$B$6,B21,C21,$B$7,$B$8))</f>
        <v/>
      </c>
      <c r="J21" s="12">
        <f>IF($E21="","",opt_Delta($B$10,H21,$B$6,B21,C21,$B$7,$B$8,I21))</f>
        <v/>
      </c>
      <c r="K21" s="12">
        <f>IF($E21="","",opt_Gamma($B$10,H21,$B$6,B21,C21,$B$7,$B$8,I21))</f>
        <v/>
      </c>
      <c r="L21" s="12">
        <f>IF($E21="","",opt_Vega($B$10,H21,$B$6,B21,C21,$B$7,$B$8,I21))</f>
        <v/>
      </c>
      <c r="M21" s="12">
        <f>IF($E21="","",opt_Theta($B$10,H21,$B$6,B21,C21,$B$7,$B$8,I21))</f>
        <v/>
      </c>
    </row>
    <row r="22">
      <c r="A22" s="4" t="inlineStr">
        <is>
          <t>Leg 6</t>
        </is>
      </c>
      <c r="B22" s="5" t="inlineStr">
        <is>
          <t>Put</t>
        </is>
      </c>
      <c r="C22" s="14" t="n">
        <v>776</v>
      </c>
      <c r="D22" s="5" t="n">
        <v>0</v>
      </c>
      <c r="E22" s="12">
        <f>IF($D22=0,"",OptionSymbol($B$5,$B$6,B22,C22))</f>
        <v/>
      </c>
      <c r="F22" s="10">
        <f>IF($E22="","",Bid($E22))</f>
        <v/>
      </c>
      <c r="G22" s="10">
        <f>IF($E22="","",Ask($E22))</f>
        <v/>
      </c>
      <c r="H22" s="10">
        <f>IF($E22="","",(F22+G22)/2)</f>
        <v/>
      </c>
      <c r="I22" s="8">
        <f>IF($E22="","",opt_ImpliedVolatility($B$10,H22,$B$6,B22,C22,$B$7,$B$8))</f>
        <v/>
      </c>
      <c r="J22" s="12">
        <f>IF($E22="","",opt_Delta($B$10,H22,$B$6,B22,C22,$B$7,$B$8,I22))</f>
        <v/>
      </c>
      <c r="K22" s="12">
        <f>IF($E22="","",opt_Gamma($B$10,H22,$B$6,B22,C22,$B$7,$B$8,I22))</f>
        <v/>
      </c>
      <c r="L22" s="12">
        <f>IF($E22="","",opt_Vega($B$10,H22,$B$6,B22,C22,$B$7,$B$8,I22))</f>
        <v/>
      </c>
      <c r="M22" s="12">
        <f>IF($E22="","",opt_Theta($B$10,H22,$B$6,B22,C22,$B$7,$B$8,I22))</f>
        <v/>
      </c>
    </row>
    <row r="24">
      <c r="A24" s="3" t="inlineStr">
        <is>
          <t>POSITION</t>
        </is>
      </c>
    </row>
    <row r="25">
      <c r="A25" s="4" t="inlineStr">
        <is>
          <t>Net debit / credit at mid</t>
        </is>
      </c>
      <c r="B25" s="15">
        <f>SUMPRODUCT($D$17:$D$22,IF(ISNUMBER($H$17:$H$22),$H$17:$H$22,0))*$B$9</f>
        <v/>
      </c>
    </row>
    <row r="26">
      <c r="A26" s="4" t="inlineStr">
        <is>
          <t>Net cost at natural</t>
        </is>
      </c>
      <c r="B26" s="15">
        <f>SUMPRODUCT(IF($D$17:$D$22&gt;0,$D$17:$D$22*$G$17:$G$22,$D$17:$D$22*$F$17:$F$22))*$B$9</f>
        <v/>
      </c>
    </row>
    <row r="27">
      <c r="A27" s="4" t="inlineStr">
        <is>
          <t>Slippage vs mid</t>
        </is>
      </c>
      <c r="B27" s="15">
        <f>B26-B25</f>
        <v/>
      </c>
    </row>
    <row r="28">
      <c r="A28" s="4" t="inlineStr">
        <is>
          <t>Net delta (shares)</t>
        </is>
      </c>
      <c r="B28" s="15">
        <f>SUMPRODUCT($D$17:$D$22,IF(ISNUMBER($J$17:$J$22),$J$17:$J$22,0))*$B$9</f>
        <v/>
      </c>
    </row>
    <row r="29">
      <c r="A29" s="4" t="inlineStr">
        <is>
          <t>Net gamma</t>
        </is>
      </c>
      <c r="B29" s="16">
        <f>SUMPRODUCT($D$17:$D$22,IF(ISNUMBER($K$17:$K$22),$K$17:$K$22,0))*$B$9</f>
        <v/>
      </c>
    </row>
    <row r="30">
      <c r="A30" s="4" t="inlineStr">
        <is>
          <t>Net vega (per 1 vol point)</t>
        </is>
      </c>
      <c r="B30" s="15">
        <f>SUMPRODUCT($D$17:$D$22,IF(ISNUMBER($L$17:$L$22),$L$17:$L$22,0))*$B$9</f>
        <v/>
      </c>
    </row>
    <row r="31">
      <c r="A31" s="4" t="inlineStr">
        <is>
          <t>Net theta (per day)</t>
        </is>
      </c>
      <c r="B31" s="15">
        <f>SUMPRODUCT($D$17:$D$22,IF(ISNUMBER($M$17:$M$22),$M$17:$M$22,0))*$B$9</f>
        <v/>
      </c>
    </row>
    <row r="32">
      <c r="A32" s="2" t="inlineStr">
        <is>
          <t>The four SUMPRODUCT totals are array formulas. Confirm each one with Ctrl+Shift+Enter in Excel versions before 365.</t>
        </is>
      </c>
    </row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5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6" customWidth="1" min="4" max="4"/>
  </cols>
  <sheetData>
    <row r="1" ht="24" customHeight="1">
      <c r="A1" s="1" t="inlineStr">
        <is>
          <t>Payoff at Expiry Across the Underlying Range</t>
        </is>
      </c>
    </row>
    <row r="2">
      <c r="A2" s="2" t="inlineStr">
        <is>
          <t>The grid reads the leg table on the Strategy Builder sheet. The extremes below are scanned from the whole grid, not assumed.</t>
        </is>
      </c>
    </row>
    <row r="4">
      <c r="A4" s="4" t="inlineStr">
        <is>
          <t>Low price</t>
        </is>
      </c>
      <c r="B4" s="10">
        <f>'Strategy Builder'!B10*0.85</f>
        <v/>
      </c>
    </row>
    <row r="5">
      <c r="A5" s="4" t="inlineStr">
        <is>
          <t>High price</t>
        </is>
      </c>
      <c r="B5" s="10">
        <f>'Strategy Builder'!B10*1.15</f>
        <v/>
      </c>
    </row>
    <row r="6">
      <c r="A6" s="4" t="inlineStr">
        <is>
          <t>Step</t>
        </is>
      </c>
      <c r="B6" s="10">
        <f>(B5-B4)/60</f>
        <v/>
      </c>
    </row>
    <row r="8" ht="30" customHeight="1">
      <c r="A8" s="13" t="inlineStr">
        <is>
          <t>Underlying at expiry</t>
        </is>
      </c>
      <c r="B8" s="13" t="inlineStr">
        <is>
          <t>Payoff value</t>
        </is>
      </c>
      <c r="C8" s="13" t="inlineStr">
        <is>
          <t>Net cost</t>
        </is>
      </c>
      <c r="D8" s="13" t="inlineStr">
        <is>
          <t>Profit or loss</t>
        </is>
      </c>
    </row>
    <row r="9">
      <c r="A9" s="14">
        <f>$B$4</f>
        <v/>
      </c>
      <c r="B9" s="10">
        <f>SUMPRODUCT('Strategy Builder'!$D$17:$D$22,IF('Strategy Builder'!$B$17:$B$22="Call",MAX(0,$A9-'Strategy Builder'!$C$17:$C$22)*0+IF($A9&gt;'Strategy Builder'!$C$17:$C$22,$A9-'Strategy Builder'!$C$17:$C$22,0),IF('Strategy Builder'!$C$17:$C$22&gt;$A9,'Strategy Builder'!$C$17:$C$22-$A9,0)))*'Strategy Builder'!$B$9</f>
        <v/>
      </c>
      <c r="C9" s="10">
        <f>'Strategy Builder'!$B$25</f>
        <v/>
      </c>
      <c r="D9" s="10">
        <f>B9-C9</f>
        <v/>
      </c>
    </row>
    <row r="10">
      <c r="A10" s="14">
        <f>A9+$B$6</f>
        <v/>
      </c>
      <c r="B10" s="10">
        <f>SUMPRODUCT('Strategy Builder'!$D$17:$D$22,IF('Strategy Builder'!$B$17:$B$22="Call",MAX(0,$A10-'Strategy Builder'!$C$17:$C$22)*0+IF($A10&gt;'Strategy Builder'!$C$17:$C$22,$A10-'Strategy Builder'!$C$17:$C$22,0),IF('Strategy Builder'!$C$17:$C$22&gt;$A10,'Strategy Builder'!$C$17:$C$22-$A10,0)))*'Strategy Builder'!$B$9</f>
        <v/>
      </c>
      <c r="C10" s="10">
        <f>'Strategy Builder'!$B$25</f>
        <v/>
      </c>
      <c r="D10" s="10">
        <f>B10-C10</f>
        <v/>
      </c>
    </row>
    <row r="11">
      <c r="A11" s="14">
        <f>A10+$B$6</f>
        <v/>
      </c>
      <c r="B11" s="10">
        <f>SUMPRODUCT('Strategy Builder'!$D$17:$D$22,IF('Strategy Builder'!$B$17:$B$22="Call",MAX(0,$A11-'Strategy Builder'!$C$17:$C$22)*0+IF($A11&gt;'Strategy Builder'!$C$17:$C$22,$A11-'Strategy Builder'!$C$17:$C$22,0),IF('Strategy Builder'!$C$17:$C$22&gt;$A11,'Strategy Builder'!$C$17:$C$22-$A11,0)))*'Strategy Builder'!$B$9</f>
        <v/>
      </c>
      <c r="C11" s="10">
        <f>'Strategy Builder'!$B$25</f>
        <v/>
      </c>
      <c r="D11" s="10">
        <f>B11-C11</f>
        <v/>
      </c>
    </row>
    <row r="12">
      <c r="A12" s="14">
        <f>A11+$B$6</f>
        <v/>
      </c>
      <c r="B12" s="10">
        <f>SUMPRODUCT('Strategy Builder'!$D$17:$D$22,IF('Strategy Builder'!$B$17:$B$22="Call",MAX(0,$A12-'Strategy Builder'!$C$17:$C$22)*0+IF($A12&gt;'Strategy Builder'!$C$17:$C$22,$A12-'Strategy Builder'!$C$17:$C$22,0),IF('Strategy Builder'!$C$17:$C$22&gt;$A12,'Strategy Builder'!$C$17:$C$22-$A12,0)))*'Strategy Builder'!$B$9</f>
        <v/>
      </c>
      <c r="C12" s="10">
        <f>'Strategy Builder'!$B$25</f>
        <v/>
      </c>
      <c r="D12" s="10">
        <f>B12-C12</f>
        <v/>
      </c>
    </row>
    <row r="13">
      <c r="A13" s="14">
        <f>A12+$B$6</f>
        <v/>
      </c>
      <c r="B13" s="10">
        <f>SUMPRODUCT('Strategy Builder'!$D$17:$D$22,IF('Strategy Builder'!$B$17:$B$22="Call",MAX(0,$A13-'Strategy Builder'!$C$17:$C$22)*0+IF($A13&gt;'Strategy Builder'!$C$17:$C$22,$A13-'Strategy Builder'!$C$17:$C$22,0),IF('Strategy Builder'!$C$17:$C$22&gt;$A13,'Strategy Builder'!$C$17:$C$22-$A13,0)))*'Strategy Builder'!$B$9</f>
        <v/>
      </c>
      <c r="C13" s="10">
        <f>'Strategy Builder'!$B$25</f>
        <v/>
      </c>
      <c r="D13" s="10">
        <f>B13-C13</f>
        <v/>
      </c>
    </row>
    <row r="14">
      <c r="A14" s="14">
        <f>A13+$B$6</f>
        <v/>
      </c>
      <c r="B14" s="10">
        <f>SUMPRODUCT('Strategy Builder'!$D$17:$D$22,IF('Strategy Builder'!$B$17:$B$22="Call",MAX(0,$A14-'Strategy Builder'!$C$17:$C$22)*0+IF($A14&gt;'Strategy Builder'!$C$17:$C$22,$A14-'Strategy Builder'!$C$17:$C$22,0),IF('Strategy Builder'!$C$17:$C$22&gt;$A14,'Strategy Builder'!$C$17:$C$22-$A14,0)))*'Strategy Builder'!$B$9</f>
        <v/>
      </c>
      <c r="C14" s="10">
        <f>'Strategy Builder'!$B$25</f>
        <v/>
      </c>
      <c r="D14" s="10">
        <f>B14-C14</f>
        <v/>
      </c>
    </row>
    <row r="15">
      <c r="A15" s="14">
        <f>A14+$B$6</f>
        <v/>
      </c>
      <c r="B15" s="10">
        <f>SUMPRODUCT('Strategy Builder'!$D$17:$D$22,IF('Strategy Builder'!$B$17:$B$22="Call",MAX(0,$A15-'Strategy Builder'!$C$17:$C$22)*0+IF($A15&gt;'Strategy Builder'!$C$17:$C$22,$A15-'Strategy Builder'!$C$17:$C$22,0),IF('Strategy Builder'!$C$17:$C$22&gt;$A15,'Strategy Builder'!$C$17:$C$22-$A15,0)))*'Strategy Builder'!$B$9</f>
        <v/>
      </c>
      <c r="C15" s="10">
        <f>'Strategy Builder'!$B$25</f>
        <v/>
      </c>
      <c r="D15" s="10">
        <f>B15-C15</f>
        <v/>
      </c>
    </row>
    <row r="16">
      <c r="A16" s="14">
        <f>A15+$B$6</f>
        <v/>
      </c>
      <c r="B16" s="10">
        <f>SUMPRODUCT('Strategy Builder'!$D$17:$D$22,IF('Strategy Builder'!$B$17:$B$22="Call",MAX(0,$A16-'Strategy Builder'!$C$17:$C$22)*0+IF($A16&gt;'Strategy Builder'!$C$17:$C$22,$A16-'Strategy Builder'!$C$17:$C$22,0),IF('Strategy Builder'!$C$17:$C$22&gt;$A16,'Strategy Builder'!$C$17:$C$22-$A16,0)))*'Strategy Builder'!$B$9</f>
        <v/>
      </c>
      <c r="C16" s="10">
        <f>'Strategy Builder'!$B$25</f>
        <v/>
      </c>
      <c r="D16" s="10">
        <f>B16-C16</f>
        <v/>
      </c>
    </row>
    <row r="17">
      <c r="A17" s="14">
        <f>A16+$B$6</f>
        <v/>
      </c>
      <c r="B17" s="10">
        <f>SUMPRODUCT('Strategy Builder'!$D$17:$D$22,IF('Strategy Builder'!$B$17:$B$22="Call",MAX(0,$A17-'Strategy Builder'!$C$17:$C$22)*0+IF($A17&gt;'Strategy Builder'!$C$17:$C$22,$A17-'Strategy Builder'!$C$17:$C$22,0),IF('Strategy Builder'!$C$17:$C$22&gt;$A17,'Strategy Builder'!$C$17:$C$22-$A17,0)))*'Strategy Builder'!$B$9</f>
        <v/>
      </c>
      <c r="C17" s="10">
        <f>'Strategy Builder'!$B$25</f>
        <v/>
      </c>
      <c r="D17" s="10">
        <f>B17-C17</f>
        <v/>
      </c>
    </row>
    <row r="18">
      <c r="A18" s="14">
        <f>A17+$B$6</f>
        <v/>
      </c>
      <c r="B18" s="10">
        <f>SUMPRODUCT('Strategy Builder'!$D$17:$D$22,IF('Strategy Builder'!$B$17:$B$22="Call",MAX(0,$A18-'Strategy Builder'!$C$17:$C$22)*0+IF($A18&gt;'Strategy Builder'!$C$17:$C$22,$A18-'Strategy Builder'!$C$17:$C$22,0),IF('Strategy Builder'!$C$17:$C$22&gt;$A18,'Strategy Builder'!$C$17:$C$22-$A18,0)))*'Strategy Builder'!$B$9</f>
        <v/>
      </c>
      <c r="C18" s="10">
        <f>'Strategy Builder'!$B$25</f>
        <v/>
      </c>
      <c r="D18" s="10">
        <f>B18-C18</f>
        <v/>
      </c>
    </row>
    <row r="19">
      <c r="A19" s="14">
        <f>A18+$B$6</f>
        <v/>
      </c>
      <c r="B19" s="10">
        <f>SUMPRODUCT('Strategy Builder'!$D$17:$D$22,IF('Strategy Builder'!$B$17:$B$22="Call",MAX(0,$A19-'Strategy Builder'!$C$17:$C$22)*0+IF($A19&gt;'Strategy Builder'!$C$17:$C$22,$A19-'Strategy Builder'!$C$17:$C$22,0),IF('Strategy Builder'!$C$17:$C$22&gt;$A19,'Strategy Builder'!$C$17:$C$22-$A19,0)))*'Strategy Builder'!$B$9</f>
        <v/>
      </c>
      <c r="C19" s="10">
        <f>'Strategy Builder'!$B$25</f>
        <v/>
      </c>
      <c r="D19" s="10">
        <f>B19-C19</f>
        <v/>
      </c>
    </row>
    <row r="20">
      <c r="A20" s="14">
        <f>A19+$B$6</f>
        <v/>
      </c>
      <c r="B20" s="10">
        <f>SUMPRODUCT('Strategy Builder'!$D$17:$D$22,IF('Strategy Builder'!$B$17:$B$22="Call",MAX(0,$A20-'Strategy Builder'!$C$17:$C$22)*0+IF($A20&gt;'Strategy Builder'!$C$17:$C$22,$A20-'Strategy Builder'!$C$17:$C$22,0),IF('Strategy Builder'!$C$17:$C$22&gt;$A20,'Strategy Builder'!$C$17:$C$22-$A20,0)))*'Strategy Builder'!$B$9</f>
        <v/>
      </c>
      <c r="C20" s="10">
        <f>'Strategy Builder'!$B$25</f>
        <v/>
      </c>
      <c r="D20" s="10">
        <f>B20-C20</f>
        <v/>
      </c>
    </row>
    <row r="21">
      <c r="A21" s="14">
        <f>A20+$B$6</f>
        <v/>
      </c>
      <c r="B21" s="10">
        <f>SUMPRODUCT('Strategy Builder'!$D$17:$D$22,IF('Strategy Builder'!$B$17:$B$22="Call",MAX(0,$A21-'Strategy Builder'!$C$17:$C$22)*0+IF($A21&gt;'Strategy Builder'!$C$17:$C$22,$A21-'Strategy Builder'!$C$17:$C$22,0),IF('Strategy Builder'!$C$17:$C$22&gt;$A21,'Strategy Builder'!$C$17:$C$22-$A21,0)))*'Strategy Builder'!$B$9</f>
        <v/>
      </c>
      <c r="C21" s="10">
        <f>'Strategy Builder'!$B$25</f>
        <v/>
      </c>
      <c r="D21" s="10">
        <f>B21-C21</f>
        <v/>
      </c>
    </row>
    <row r="22">
      <c r="A22" s="14">
        <f>A21+$B$6</f>
        <v/>
      </c>
      <c r="B22" s="10">
        <f>SUMPRODUCT('Strategy Builder'!$D$17:$D$22,IF('Strategy Builder'!$B$17:$B$22="Call",MAX(0,$A22-'Strategy Builder'!$C$17:$C$22)*0+IF($A22&gt;'Strategy Builder'!$C$17:$C$22,$A22-'Strategy Builder'!$C$17:$C$22,0),IF('Strategy Builder'!$C$17:$C$22&gt;$A22,'Strategy Builder'!$C$17:$C$22-$A22,0)))*'Strategy Builder'!$B$9</f>
        <v/>
      </c>
      <c r="C22" s="10">
        <f>'Strategy Builder'!$B$25</f>
        <v/>
      </c>
      <c r="D22" s="10">
        <f>B22-C22</f>
        <v/>
      </c>
    </row>
    <row r="23">
      <c r="A23" s="14">
        <f>A22+$B$6</f>
        <v/>
      </c>
      <c r="B23" s="10">
        <f>SUMPRODUCT('Strategy Builder'!$D$17:$D$22,IF('Strategy Builder'!$B$17:$B$22="Call",MAX(0,$A23-'Strategy Builder'!$C$17:$C$22)*0+IF($A23&gt;'Strategy Builder'!$C$17:$C$22,$A23-'Strategy Builder'!$C$17:$C$22,0),IF('Strategy Builder'!$C$17:$C$22&gt;$A23,'Strategy Builder'!$C$17:$C$22-$A23,0)))*'Strategy Builder'!$B$9</f>
        <v/>
      </c>
      <c r="C23" s="10">
        <f>'Strategy Builder'!$B$25</f>
        <v/>
      </c>
      <c r="D23" s="10">
        <f>B23-C23</f>
        <v/>
      </c>
    </row>
    <row r="24">
      <c r="A24" s="14">
        <f>A23+$B$6</f>
        <v/>
      </c>
      <c r="B24" s="10">
        <f>SUMPRODUCT('Strategy Builder'!$D$17:$D$22,IF('Strategy Builder'!$B$17:$B$22="Call",MAX(0,$A24-'Strategy Builder'!$C$17:$C$22)*0+IF($A24&gt;'Strategy Builder'!$C$17:$C$22,$A24-'Strategy Builder'!$C$17:$C$22,0),IF('Strategy Builder'!$C$17:$C$22&gt;$A24,'Strategy Builder'!$C$17:$C$22-$A24,0)))*'Strategy Builder'!$B$9</f>
        <v/>
      </c>
      <c r="C24" s="10">
        <f>'Strategy Builder'!$B$25</f>
        <v/>
      </c>
      <c r="D24" s="10">
        <f>B24-C24</f>
        <v/>
      </c>
    </row>
    <row r="25">
      <c r="A25" s="14">
        <f>A24+$B$6</f>
        <v/>
      </c>
      <c r="B25" s="10">
        <f>SUMPRODUCT('Strategy Builder'!$D$17:$D$22,IF('Strategy Builder'!$B$17:$B$22="Call",MAX(0,$A25-'Strategy Builder'!$C$17:$C$22)*0+IF($A25&gt;'Strategy Builder'!$C$17:$C$22,$A25-'Strategy Builder'!$C$17:$C$22,0),IF('Strategy Builder'!$C$17:$C$22&gt;$A25,'Strategy Builder'!$C$17:$C$22-$A25,0)))*'Strategy Builder'!$B$9</f>
        <v/>
      </c>
      <c r="C25" s="10">
        <f>'Strategy Builder'!$B$25</f>
        <v/>
      </c>
      <c r="D25" s="10">
        <f>B25-C25</f>
        <v/>
      </c>
    </row>
    <row r="26">
      <c r="A26" s="14">
        <f>A25+$B$6</f>
        <v/>
      </c>
      <c r="B26" s="10">
        <f>SUMPRODUCT('Strategy Builder'!$D$17:$D$22,IF('Strategy Builder'!$B$17:$B$22="Call",MAX(0,$A26-'Strategy Builder'!$C$17:$C$22)*0+IF($A26&gt;'Strategy Builder'!$C$17:$C$22,$A26-'Strategy Builder'!$C$17:$C$22,0),IF('Strategy Builder'!$C$17:$C$22&gt;$A26,'Strategy Builder'!$C$17:$C$22-$A26,0)))*'Strategy Builder'!$B$9</f>
        <v/>
      </c>
      <c r="C26" s="10">
        <f>'Strategy Builder'!$B$25</f>
        <v/>
      </c>
      <c r="D26" s="10">
        <f>B26-C26</f>
        <v/>
      </c>
    </row>
    <row r="27">
      <c r="A27" s="14">
        <f>A26+$B$6</f>
        <v/>
      </c>
      <c r="B27" s="10">
        <f>SUMPRODUCT('Strategy Builder'!$D$17:$D$22,IF('Strategy Builder'!$B$17:$B$22="Call",MAX(0,$A27-'Strategy Builder'!$C$17:$C$22)*0+IF($A27&gt;'Strategy Builder'!$C$17:$C$22,$A27-'Strategy Builder'!$C$17:$C$22,0),IF('Strategy Builder'!$C$17:$C$22&gt;$A27,'Strategy Builder'!$C$17:$C$22-$A27,0)))*'Strategy Builder'!$B$9</f>
        <v/>
      </c>
      <c r="C27" s="10">
        <f>'Strategy Builder'!$B$25</f>
        <v/>
      </c>
      <c r="D27" s="10">
        <f>B27-C27</f>
        <v/>
      </c>
    </row>
    <row r="28">
      <c r="A28" s="14">
        <f>A27+$B$6</f>
        <v/>
      </c>
      <c r="B28" s="10">
        <f>SUMPRODUCT('Strategy Builder'!$D$17:$D$22,IF('Strategy Builder'!$B$17:$B$22="Call",MAX(0,$A28-'Strategy Builder'!$C$17:$C$22)*0+IF($A28&gt;'Strategy Builder'!$C$17:$C$22,$A28-'Strategy Builder'!$C$17:$C$22,0),IF('Strategy Builder'!$C$17:$C$22&gt;$A28,'Strategy Builder'!$C$17:$C$22-$A28,0)))*'Strategy Builder'!$B$9</f>
        <v/>
      </c>
      <c r="C28" s="10">
        <f>'Strategy Builder'!$B$25</f>
        <v/>
      </c>
      <c r="D28" s="10">
        <f>B28-C28</f>
        <v/>
      </c>
    </row>
    <row r="29">
      <c r="A29" s="14">
        <f>A28+$B$6</f>
        <v/>
      </c>
      <c r="B29" s="10">
        <f>SUMPRODUCT('Strategy Builder'!$D$17:$D$22,IF('Strategy Builder'!$B$17:$B$22="Call",MAX(0,$A29-'Strategy Builder'!$C$17:$C$22)*0+IF($A29&gt;'Strategy Builder'!$C$17:$C$22,$A29-'Strategy Builder'!$C$17:$C$22,0),IF('Strategy Builder'!$C$17:$C$22&gt;$A29,'Strategy Builder'!$C$17:$C$22-$A29,0)))*'Strategy Builder'!$B$9</f>
        <v/>
      </c>
      <c r="C29" s="10">
        <f>'Strategy Builder'!$B$25</f>
        <v/>
      </c>
      <c r="D29" s="10">
        <f>B29-C29</f>
        <v/>
      </c>
    </row>
    <row r="30">
      <c r="A30" s="14">
        <f>A29+$B$6</f>
        <v/>
      </c>
      <c r="B30" s="10">
        <f>SUMPRODUCT('Strategy Builder'!$D$17:$D$22,IF('Strategy Builder'!$B$17:$B$22="Call",MAX(0,$A30-'Strategy Builder'!$C$17:$C$22)*0+IF($A30&gt;'Strategy Builder'!$C$17:$C$22,$A30-'Strategy Builder'!$C$17:$C$22,0),IF('Strategy Builder'!$C$17:$C$22&gt;$A30,'Strategy Builder'!$C$17:$C$22-$A30,0)))*'Strategy Builder'!$B$9</f>
        <v/>
      </c>
      <c r="C30" s="10">
        <f>'Strategy Builder'!$B$25</f>
        <v/>
      </c>
      <c r="D30" s="10">
        <f>B30-C30</f>
        <v/>
      </c>
    </row>
    <row r="31">
      <c r="A31" s="14">
        <f>A30+$B$6</f>
        <v/>
      </c>
      <c r="B31" s="10">
        <f>SUMPRODUCT('Strategy Builder'!$D$17:$D$22,IF('Strategy Builder'!$B$17:$B$22="Call",MAX(0,$A31-'Strategy Builder'!$C$17:$C$22)*0+IF($A31&gt;'Strategy Builder'!$C$17:$C$22,$A31-'Strategy Builder'!$C$17:$C$22,0),IF('Strategy Builder'!$C$17:$C$22&gt;$A31,'Strategy Builder'!$C$17:$C$22-$A31,0)))*'Strategy Builder'!$B$9</f>
        <v/>
      </c>
      <c r="C31" s="10">
        <f>'Strategy Builder'!$B$25</f>
        <v/>
      </c>
      <c r="D31" s="10">
        <f>B31-C31</f>
        <v/>
      </c>
    </row>
    <row r="32">
      <c r="A32" s="14">
        <f>A31+$B$6</f>
        <v/>
      </c>
      <c r="B32" s="10">
        <f>SUMPRODUCT('Strategy Builder'!$D$17:$D$22,IF('Strategy Builder'!$B$17:$B$22="Call",MAX(0,$A32-'Strategy Builder'!$C$17:$C$22)*0+IF($A32&gt;'Strategy Builder'!$C$17:$C$22,$A32-'Strategy Builder'!$C$17:$C$22,0),IF('Strategy Builder'!$C$17:$C$22&gt;$A32,'Strategy Builder'!$C$17:$C$22-$A32,0)))*'Strategy Builder'!$B$9</f>
        <v/>
      </c>
      <c r="C32" s="10">
        <f>'Strategy Builder'!$B$25</f>
        <v/>
      </c>
      <c r="D32" s="10">
        <f>B32-C32</f>
        <v/>
      </c>
    </row>
    <row r="33">
      <c r="A33" s="14">
        <f>A32+$B$6</f>
        <v/>
      </c>
      <c r="B33" s="10">
        <f>SUMPRODUCT('Strategy Builder'!$D$17:$D$22,IF('Strategy Builder'!$B$17:$B$22="Call",MAX(0,$A33-'Strategy Builder'!$C$17:$C$22)*0+IF($A33&gt;'Strategy Builder'!$C$17:$C$22,$A33-'Strategy Builder'!$C$17:$C$22,0),IF('Strategy Builder'!$C$17:$C$22&gt;$A33,'Strategy Builder'!$C$17:$C$22-$A33,0)))*'Strategy Builder'!$B$9</f>
        <v/>
      </c>
      <c r="C33" s="10">
        <f>'Strategy Builder'!$B$25</f>
        <v/>
      </c>
      <c r="D33" s="10">
        <f>B33-C33</f>
        <v/>
      </c>
    </row>
    <row r="34">
      <c r="A34" s="14">
        <f>A33+$B$6</f>
        <v/>
      </c>
      <c r="B34" s="10">
        <f>SUMPRODUCT('Strategy Builder'!$D$17:$D$22,IF('Strategy Builder'!$B$17:$B$22="Call",MAX(0,$A34-'Strategy Builder'!$C$17:$C$22)*0+IF($A34&gt;'Strategy Builder'!$C$17:$C$22,$A34-'Strategy Builder'!$C$17:$C$22,0),IF('Strategy Builder'!$C$17:$C$22&gt;$A34,'Strategy Builder'!$C$17:$C$22-$A34,0)))*'Strategy Builder'!$B$9</f>
        <v/>
      </c>
      <c r="C34" s="10">
        <f>'Strategy Builder'!$B$25</f>
        <v/>
      </c>
      <c r="D34" s="10">
        <f>B34-C34</f>
        <v/>
      </c>
    </row>
    <row r="35">
      <c r="A35" s="14">
        <f>A34+$B$6</f>
        <v/>
      </c>
      <c r="B35" s="10">
        <f>SUMPRODUCT('Strategy Builder'!$D$17:$D$22,IF('Strategy Builder'!$B$17:$B$22="Call",MAX(0,$A35-'Strategy Builder'!$C$17:$C$22)*0+IF($A35&gt;'Strategy Builder'!$C$17:$C$22,$A35-'Strategy Builder'!$C$17:$C$22,0),IF('Strategy Builder'!$C$17:$C$22&gt;$A35,'Strategy Builder'!$C$17:$C$22-$A35,0)))*'Strategy Builder'!$B$9</f>
        <v/>
      </c>
      <c r="C35" s="10">
        <f>'Strategy Builder'!$B$25</f>
        <v/>
      </c>
      <c r="D35" s="10">
        <f>B35-C35</f>
        <v/>
      </c>
    </row>
    <row r="36">
      <c r="A36" s="14">
        <f>A35+$B$6</f>
        <v/>
      </c>
      <c r="B36" s="10">
        <f>SUMPRODUCT('Strategy Builder'!$D$17:$D$22,IF('Strategy Builder'!$B$17:$B$22="Call",MAX(0,$A36-'Strategy Builder'!$C$17:$C$22)*0+IF($A36&gt;'Strategy Builder'!$C$17:$C$22,$A36-'Strategy Builder'!$C$17:$C$22,0),IF('Strategy Builder'!$C$17:$C$22&gt;$A36,'Strategy Builder'!$C$17:$C$22-$A36,0)))*'Strategy Builder'!$B$9</f>
        <v/>
      </c>
      <c r="C36" s="10">
        <f>'Strategy Builder'!$B$25</f>
        <v/>
      </c>
      <c r="D36" s="10">
        <f>B36-C36</f>
        <v/>
      </c>
    </row>
    <row r="37">
      <c r="A37" s="14">
        <f>A36+$B$6</f>
        <v/>
      </c>
      <c r="B37" s="10">
        <f>SUMPRODUCT('Strategy Builder'!$D$17:$D$22,IF('Strategy Builder'!$B$17:$B$22="Call",MAX(0,$A37-'Strategy Builder'!$C$17:$C$22)*0+IF($A37&gt;'Strategy Builder'!$C$17:$C$22,$A37-'Strategy Builder'!$C$17:$C$22,0),IF('Strategy Builder'!$C$17:$C$22&gt;$A37,'Strategy Builder'!$C$17:$C$22-$A37,0)))*'Strategy Builder'!$B$9</f>
        <v/>
      </c>
      <c r="C37" s="10">
        <f>'Strategy Builder'!$B$25</f>
        <v/>
      </c>
      <c r="D37" s="10">
        <f>B37-C37</f>
        <v/>
      </c>
    </row>
    <row r="38">
      <c r="A38" s="14">
        <f>A37+$B$6</f>
        <v/>
      </c>
      <c r="B38" s="10">
        <f>SUMPRODUCT('Strategy Builder'!$D$17:$D$22,IF('Strategy Builder'!$B$17:$B$22="Call",MAX(0,$A38-'Strategy Builder'!$C$17:$C$22)*0+IF($A38&gt;'Strategy Builder'!$C$17:$C$22,$A38-'Strategy Builder'!$C$17:$C$22,0),IF('Strategy Builder'!$C$17:$C$22&gt;$A38,'Strategy Builder'!$C$17:$C$22-$A38,0)))*'Strategy Builder'!$B$9</f>
        <v/>
      </c>
      <c r="C38" s="10">
        <f>'Strategy Builder'!$B$25</f>
        <v/>
      </c>
      <c r="D38" s="10">
        <f>B38-C38</f>
        <v/>
      </c>
    </row>
    <row r="39">
      <c r="A39" s="14">
        <f>A38+$B$6</f>
        <v/>
      </c>
      <c r="B39" s="10">
        <f>SUMPRODUCT('Strategy Builder'!$D$17:$D$22,IF('Strategy Builder'!$B$17:$B$22="Call",MAX(0,$A39-'Strategy Builder'!$C$17:$C$22)*0+IF($A39&gt;'Strategy Builder'!$C$17:$C$22,$A39-'Strategy Builder'!$C$17:$C$22,0),IF('Strategy Builder'!$C$17:$C$22&gt;$A39,'Strategy Builder'!$C$17:$C$22-$A39,0)))*'Strategy Builder'!$B$9</f>
        <v/>
      </c>
      <c r="C39" s="10">
        <f>'Strategy Builder'!$B$25</f>
        <v/>
      </c>
      <c r="D39" s="10">
        <f>B39-C39</f>
        <v/>
      </c>
    </row>
    <row r="40">
      <c r="A40" s="14">
        <f>A39+$B$6</f>
        <v/>
      </c>
      <c r="B40" s="10">
        <f>SUMPRODUCT('Strategy Builder'!$D$17:$D$22,IF('Strategy Builder'!$B$17:$B$22="Call",MAX(0,$A40-'Strategy Builder'!$C$17:$C$22)*0+IF($A40&gt;'Strategy Builder'!$C$17:$C$22,$A40-'Strategy Builder'!$C$17:$C$22,0),IF('Strategy Builder'!$C$17:$C$22&gt;$A40,'Strategy Builder'!$C$17:$C$22-$A40,0)))*'Strategy Builder'!$B$9</f>
        <v/>
      </c>
      <c r="C40" s="10">
        <f>'Strategy Builder'!$B$25</f>
        <v/>
      </c>
      <c r="D40" s="10">
        <f>B40-C40</f>
        <v/>
      </c>
    </row>
    <row r="41">
      <c r="A41" s="14">
        <f>A40+$B$6</f>
        <v/>
      </c>
      <c r="B41" s="10">
        <f>SUMPRODUCT('Strategy Builder'!$D$17:$D$22,IF('Strategy Builder'!$B$17:$B$22="Call",MAX(0,$A41-'Strategy Builder'!$C$17:$C$22)*0+IF($A41&gt;'Strategy Builder'!$C$17:$C$22,$A41-'Strategy Builder'!$C$17:$C$22,0),IF('Strategy Builder'!$C$17:$C$22&gt;$A41,'Strategy Builder'!$C$17:$C$22-$A41,0)))*'Strategy Builder'!$B$9</f>
        <v/>
      </c>
      <c r="C41" s="10">
        <f>'Strategy Builder'!$B$25</f>
        <v/>
      </c>
      <c r="D41" s="10">
        <f>B41-C41</f>
        <v/>
      </c>
    </row>
    <row r="42">
      <c r="A42" s="14">
        <f>A41+$B$6</f>
        <v/>
      </c>
      <c r="B42" s="10">
        <f>SUMPRODUCT('Strategy Builder'!$D$17:$D$22,IF('Strategy Builder'!$B$17:$B$22="Call",MAX(0,$A42-'Strategy Builder'!$C$17:$C$22)*0+IF($A42&gt;'Strategy Builder'!$C$17:$C$22,$A42-'Strategy Builder'!$C$17:$C$22,0),IF('Strategy Builder'!$C$17:$C$22&gt;$A42,'Strategy Builder'!$C$17:$C$22-$A42,0)))*'Strategy Builder'!$B$9</f>
        <v/>
      </c>
      <c r="C42" s="10">
        <f>'Strategy Builder'!$B$25</f>
        <v/>
      </c>
      <c r="D42" s="10">
        <f>B42-C42</f>
        <v/>
      </c>
    </row>
    <row r="43">
      <c r="A43" s="14">
        <f>A42+$B$6</f>
        <v/>
      </c>
      <c r="B43" s="10">
        <f>SUMPRODUCT('Strategy Builder'!$D$17:$D$22,IF('Strategy Builder'!$B$17:$B$22="Call",MAX(0,$A43-'Strategy Builder'!$C$17:$C$22)*0+IF($A43&gt;'Strategy Builder'!$C$17:$C$22,$A43-'Strategy Builder'!$C$17:$C$22,0),IF('Strategy Builder'!$C$17:$C$22&gt;$A43,'Strategy Builder'!$C$17:$C$22-$A43,0)))*'Strategy Builder'!$B$9</f>
        <v/>
      </c>
      <c r="C43" s="10">
        <f>'Strategy Builder'!$B$25</f>
        <v/>
      </c>
      <c r="D43" s="10">
        <f>B43-C43</f>
        <v/>
      </c>
    </row>
    <row r="44">
      <c r="A44" s="14">
        <f>A43+$B$6</f>
        <v/>
      </c>
      <c r="B44" s="10">
        <f>SUMPRODUCT('Strategy Builder'!$D$17:$D$22,IF('Strategy Builder'!$B$17:$B$22="Call",MAX(0,$A44-'Strategy Builder'!$C$17:$C$22)*0+IF($A44&gt;'Strategy Builder'!$C$17:$C$22,$A44-'Strategy Builder'!$C$17:$C$22,0),IF('Strategy Builder'!$C$17:$C$22&gt;$A44,'Strategy Builder'!$C$17:$C$22-$A44,0)))*'Strategy Builder'!$B$9</f>
        <v/>
      </c>
      <c r="C44" s="10">
        <f>'Strategy Builder'!$B$25</f>
        <v/>
      </c>
      <c r="D44" s="10">
        <f>B44-C44</f>
        <v/>
      </c>
    </row>
    <row r="45">
      <c r="A45" s="14">
        <f>A44+$B$6</f>
        <v/>
      </c>
      <c r="B45" s="10">
        <f>SUMPRODUCT('Strategy Builder'!$D$17:$D$22,IF('Strategy Builder'!$B$17:$B$22="Call",MAX(0,$A45-'Strategy Builder'!$C$17:$C$22)*0+IF($A45&gt;'Strategy Builder'!$C$17:$C$22,$A45-'Strategy Builder'!$C$17:$C$22,0),IF('Strategy Builder'!$C$17:$C$22&gt;$A45,'Strategy Builder'!$C$17:$C$22-$A45,0)))*'Strategy Builder'!$B$9</f>
        <v/>
      </c>
      <c r="C45" s="10">
        <f>'Strategy Builder'!$B$25</f>
        <v/>
      </c>
      <c r="D45" s="10">
        <f>B45-C45</f>
        <v/>
      </c>
    </row>
    <row r="46">
      <c r="A46" s="14">
        <f>A45+$B$6</f>
        <v/>
      </c>
      <c r="B46" s="10">
        <f>SUMPRODUCT('Strategy Builder'!$D$17:$D$22,IF('Strategy Builder'!$B$17:$B$22="Call",MAX(0,$A46-'Strategy Builder'!$C$17:$C$22)*0+IF($A46&gt;'Strategy Builder'!$C$17:$C$22,$A46-'Strategy Builder'!$C$17:$C$22,0),IF('Strategy Builder'!$C$17:$C$22&gt;$A46,'Strategy Builder'!$C$17:$C$22-$A46,0)))*'Strategy Builder'!$B$9</f>
        <v/>
      </c>
      <c r="C46" s="10">
        <f>'Strategy Builder'!$B$25</f>
        <v/>
      </c>
      <c r="D46" s="10">
        <f>B46-C46</f>
        <v/>
      </c>
    </row>
    <row r="47">
      <c r="A47" s="14">
        <f>A46+$B$6</f>
        <v/>
      </c>
      <c r="B47" s="10">
        <f>SUMPRODUCT('Strategy Builder'!$D$17:$D$22,IF('Strategy Builder'!$B$17:$B$22="Call",MAX(0,$A47-'Strategy Builder'!$C$17:$C$22)*0+IF($A47&gt;'Strategy Builder'!$C$17:$C$22,$A47-'Strategy Builder'!$C$17:$C$22,0),IF('Strategy Builder'!$C$17:$C$22&gt;$A47,'Strategy Builder'!$C$17:$C$22-$A47,0)))*'Strategy Builder'!$B$9</f>
        <v/>
      </c>
      <c r="C47" s="10">
        <f>'Strategy Builder'!$B$25</f>
        <v/>
      </c>
      <c r="D47" s="10">
        <f>B47-C47</f>
        <v/>
      </c>
    </row>
    <row r="48">
      <c r="A48" s="14">
        <f>A47+$B$6</f>
        <v/>
      </c>
      <c r="B48" s="10">
        <f>SUMPRODUCT('Strategy Builder'!$D$17:$D$22,IF('Strategy Builder'!$B$17:$B$22="Call",MAX(0,$A48-'Strategy Builder'!$C$17:$C$22)*0+IF($A48&gt;'Strategy Builder'!$C$17:$C$22,$A48-'Strategy Builder'!$C$17:$C$22,0),IF('Strategy Builder'!$C$17:$C$22&gt;$A48,'Strategy Builder'!$C$17:$C$22-$A48,0)))*'Strategy Builder'!$B$9</f>
        <v/>
      </c>
      <c r="C48" s="10">
        <f>'Strategy Builder'!$B$25</f>
        <v/>
      </c>
      <c r="D48" s="10">
        <f>B48-C48</f>
        <v/>
      </c>
    </row>
    <row r="49">
      <c r="A49" s="14">
        <f>A48+$B$6</f>
        <v/>
      </c>
      <c r="B49" s="10">
        <f>SUMPRODUCT('Strategy Builder'!$D$17:$D$22,IF('Strategy Builder'!$B$17:$B$22="Call",MAX(0,$A49-'Strategy Builder'!$C$17:$C$22)*0+IF($A49&gt;'Strategy Builder'!$C$17:$C$22,$A49-'Strategy Builder'!$C$17:$C$22,0),IF('Strategy Builder'!$C$17:$C$22&gt;$A49,'Strategy Builder'!$C$17:$C$22-$A49,0)))*'Strategy Builder'!$B$9</f>
        <v/>
      </c>
      <c r="C49" s="10">
        <f>'Strategy Builder'!$B$25</f>
        <v/>
      </c>
      <c r="D49" s="10">
        <f>B49-C49</f>
        <v/>
      </c>
    </row>
    <row r="50">
      <c r="A50" s="14">
        <f>A49+$B$6</f>
        <v/>
      </c>
      <c r="B50" s="10">
        <f>SUMPRODUCT('Strategy Builder'!$D$17:$D$22,IF('Strategy Builder'!$B$17:$B$22="Call",MAX(0,$A50-'Strategy Builder'!$C$17:$C$22)*0+IF($A50&gt;'Strategy Builder'!$C$17:$C$22,$A50-'Strategy Builder'!$C$17:$C$22,0),IF('Strategy Builder'!$C$17:$C$22&gt;$A50,'Strategy Builder'!$C$17:$C$22-$A50,0)))*'Strategy Builder'!$B$9</f>
        <v/>
      </c>
      <c r="C50" s="10">
        <f>'Strategy Builder'!$B$25</f>
        <v/>
      </c>
      <c r="D50" s="10">
        <f>B50-C50</f>
        <v/>
      </c>
    </row>
    <row r="51">
      <c r="A51" s="14">
        <f>A50+$B$6</f>
        <v/>
      </c>
      <c r="B51" s="10">
        <f>SUMPRODUCT('Strategy Builder'!$D$17:$D$22,IF('Strategy Builder'!$B$17:$B$22="Call",MAX(0,$A51-'Strategy Builder'!$C$17:$C$22)*0+IF($A51&gt;'Strategy Builder'!$C$17:$C$22,$A51-'Strategy Builder'!$C$17:$C$22,0),IF('Strategy Builder'!$C$17:$C$22&gt;$A51,'Strategy Builder'!$C$17:$C$22-$A51,0)))*'Strategy Builder'!$B$9</f>
        <v/>
      </c>
      <c r="C51" s="10">
        <f>'Strategy Builder'!$B$25</f>
        <v/>
      </c>
      <c r="D51" s="10">
        <f>B51-C51</f>
        <v/>
      </c>
    </row>
    <row r="52">
      <c r="A52" s="14">
        <f>A51+$B$6</f>
        <v/>
      </c>
      <c r="B52" s="10">
        <f>SUMPRODUCT('Strategy Builder'!$D$17:$D$22,IF('Strategy Builder'!$B$17:$B$22="Call",MAX(0,$A52-'Strategy Builder'!$C$17:$C$22)*0+IF($A52&gt;'Strategy Builder'!$C$17:$C$22,$A52-'Strategy Builder'!$C$17:$C$22,0),IF('Strategy Builder'!$C$17:$C$22&gt;$A52,'Strategy Builder'!$C$17:$C$22-$A52,0)))*'Strategy Builder'!$B$9</f>
        <v/>
      </c>
      <c r="C52" s="10">
        <f>'Strategy Builder'!$B$25</f>
        <v/>
      </c>
      <c r="D52" s="10">
        <f>B52-C52</f>
        <v/>
      </c>
    </row>
    <row r="53">
      <c r="A53" s="14">
        <f>A52+$B$6</f>
        <v/>
      </c>
      <c r="B53" s="10">
        <f>SUMPRODUCT('Strategy Builder'!$D$17:$D$22,IF('Strategy Builder'!$B$17:$B$22="Call",MAX(0,$A53-'Strategy Builder'!$C$17:$C$22)*0+IF($A53&gt;'Strategy Builder'!$C$17:$C$22,$A53-'Strategy Builder'!$C$17:$C$22,0),IF('Strategy Builder'!$C$17:$C$22&gt;$A53,'Strategy Builder'!$C$17:$C$22-$A53,0)))*'Strategy Builder'!$B$9</f>
        <v/>
      </c>
      <c r="C53" s="10">
        <f>'Strategy Builder'!$B$25</f>
        <v/>
      </c>
      <c r="D53" s="10">
        <f>B53-C53</f>
        <v/>
      </c>
    </row>
    <row r="54">
      <c r="A54" s="14">
        <f>A53+$B$6</f>
        <v/>
      </c>
      <c r="B54" s="10">
        <f>SUMPRODUCT('Strategy Builder'!$D$17:$D$22,IF('Strategy Builder'!$B$17:$B$22="Call",MAX(0,$A54-'Strategy Builder'!$C$17:$C$22)*0+IF($A54&gt;'Strategy Builder'!$C$17:$C$22,$A54-'Strategy Builder'!$C$17:$C$22,0),IF('Strategy Builder'!$C$17:$C$22&gt;$A54,'Strategy Builder'!$C$17:$C$22-$A54,0)))*'Strategy Builder'!$B$9</f>
        <v/>
      </c>
      <c r="C54" s="10">
        <f>'Strategy Builder'!$B$25</f>
        <v/>
      </c>
      <c r="D54" s="10">
        <f>B54-C54</f>
        <v/>
      </c>
    </row>
    <row r="55">
      <c r="A55" s="14">
        <f>A54+$B$6</f>
        <v/>
      </c>
      <c r="B55" s="10">
        <f>SUMPRODUCT('Strategy Builder'!$D$17:$D$22,IF('Strategy Builder'!$B$17:$B$22="Call",MAX(0,$A55-'Strategy Builder'!$C$17:$C$22)*0+IF($A55&gt;'Strategy Builder'!$C$17:$C$22,$A55-'Strategy Builder'!$C$17:$C$22,0),IF('Strategy Builder'!$C$17:$C$22&gt;$A55,'Strategy Builder'!$C$17:$C$22-$A55,0)))*'Strategy Builder'!$B$9</f>
        <v/>
      </c>
      <c r="C55" s="10">
        <f>'Strategy Builder'!$B$25</f>
        <v/>
      </c>
      <c r="D55" s="10">
        <f>B55-C55</f>
        <v/>
      </c>
    </row>
    <row r="56">
      <c r="A56" s="14">
        <f>A55+$B$6</f>
        <v/>
      </c>
      <c r="B56" s="10">
        <f>SUMPRODUCT('Strategy Builder'!$D$17:$D$22,IF('Strategy Builder'!$B$17:$B$22="Call",MAX(0,$A56-'Strategy Builder'!$C$17:$C$22)*0+IF($A56&gt;'Strategy Builder'!$C$17:$C$22,$A56-'Strategy Builder'!$C$17:$C$22,0),IF('Strategy Builder'!$C$17:$C$22&gt;$A56,'Strategy Builder'!$C$17:$C$22-$A56,0)))*'Strategy Builder'!$B$9</f>
        <v/>
      </c>
      <c r="C56" s="10">
        <f>'Strategy Builder'!$B$25</f>
        <v/>
      </c>
      <c r="D56" s="10">
        <f>B56-C56</f>
        <v/>
      </c>
    </row>
    <row r="57">
      <c r="A57" s="14">
        <f>A56+$B$6</f>
        <v/>
      </c>
      <c r="B57" s="10">
        <f>SUMPRODUCT('Strategy Builder'!$D$17:$D$22,IF('Strategy Builder'!$B$17:$B$22="Call",MAX(0,$A57-'Strategy Builder'!$C$17:$C$22)*0+IF($A57&gt;'Strategy Builder'!$C$17:$C$22,$A57-'Strategy Builder'!$C$17:$C$22,0),IF('Strategy Builder'!$C$17:$C$22&gt;$A57,'Strategy Builder'!$C$17:$C$22-$A57,0)))*'Strategy Builder'!$B$9</f>
        <v/>
      </c>
      <c r="C57" s="10">
        <f>'Strategy Builder'!$B$25</f>
        <v/>
      </c>
      <c r="D57" s="10">
        <f>B57-C57</f>
        <v/>
      </c>
    </row>
    <row r="58">
      <c r="A58" s="14">
        <f>A57+$B$6</f>
        <v/>
      </c>
      <c r="B58" s="10">
        <f>SUMPRODUCT('Strategy Builder'!$D$17:$D$22,IF('Strategy Builder'!$B$17:$B$22="Call",MAX(0,$A58-'Strategy Builder'!$C$17:$C$22)*0+IF($A58&gt;'Strategy Builder'!$C$17:$C$22,$A58-'Strategy Builder'!$C$17:$C$22,0),IF('Strategy Builder'!$C$17:$C$22&gt;$A58,'Strategy Builder'!$C$17:$C$22-$A58,0)))*'Strategy Builder'!$B$9</f>
        <v/>
      </c>
      <c r="C58" s="10">
        <f>'Strategy Builder'!$B$25</f>
        <v/>
      </c>
      <c r="D58" s="10">
        <f>B58-C58</f>
        <v/>
      </c>
    </row>
    <row r="59">
      <c r="A59" s="14">
        <f>A58+$B$6</f>
        <v/>
      </c>
      <c r="B59" s="10">
        <f>SUMPRODUCT('Strategy Builder'!$D$17:$D$22,IF('Strategy Builder'!$B$17:$B$22="Call",MAX(0,$A59-'Strategy Builder'!$C$17:$C$22)*0+IF($A59&gt;'Strategy Builder'!$C$17:$C$22,$A59-'Strategy Builder'!$C$17:$C$22,0),IF('Strategy Builder'!$C$17:$C$22&gt;$A59,'Strategy Builder'!$C$17:$C$22-$A59,0)))*'Strategy Builder'!$B$9</f>
        <v/>
      </c>
      <c r="C59" s="10">
        <f>'Strategy Builder'!$B$25</f>
        <v/>
      </c>
      <c r="D59" s="10">
        <f>B59-C59</f>
        <v/>
      </c>
    </row>
    <row r="60">
      <c r="A60" s="14">
        <f>A59+$B$6</f>
        <v/>
      </c>
      <c r="B60" s="10">
        <f>SUMPRODUCT('Strategy Builder'!$D$17:$D$22,IF('Strategy Builder'!$B$17:$B$22="Call",MAX(0,$A60-'Strategy Builder'!$C$17:$C$22)*0+IF($A60&gt;'Strategy Builder'!$C$17:$C$22,$A60-'Strategy Builder'!$C$17:$C$22,0),IF('Strategy Builder'!$C$17:$C$22&gt;$A60,'Strategy Builder'!$C$17:$C$22-$A60,0)))*'Strategy Builder'!$B$9</f>
        <v/>
      </c>
      <c r="C60" s="10">
        <f>'Strategy Builder'!$B$25</f>
        <v/>
      </c>
      <c r="D60" s="10">
        <f>B60-C60</f>
        <v/>
      </c>
    </row>
    <row r="61">
      <c r="A61" s="14">
        <f>A60+$B$6</f>
        <v/>
      </c>
      <c r="B61" s="10">
        <f>SUMPRODUCT('Strategy Builder'!$D$17:$D$22,IF('Strategy Builder'!$B$17:$B$22="Call",MAX(0,$A61-'Strategy Builder'!$C$17:$C$22)*0+IF($A61&gt;'Strategy Builder'!$C$17:$C$22,$A61-'Strategy Builder'!$C$17:$C$22,0),IF('Strategy Builder'!$C$17:$C$22&gt;$A61,'Strategy Builder'!$C$17:$C$22-$A61,0)))*'Strategy Builder'!$B$9</f>
        <v/>
      </c>
      <c r="C61" s="10">
        <f>'Strategy Builder'!$B$25</f>
        <v/>
      </c>
      <c r="D61" s="10">
        <f>B61-C61</f>
        <v/>
      </c>
    </row>
    <row r="62">
      <c r="A62" s="14">
        <f>A61+$B$6</f>
        <v/>
      </c>
      <c r="B62" s="10">
        <f>SUMPRODUCT('Strategy Builder'!$D$17:$D$22,IF('Strategy Builder'!$B$17:$B$22="Call",MAX(0,$A62-'Strategy Builder'!$C$17:$C$22)*0+IF($A62&gt;'Strategy Builder'!$C$17:$C$22,$A62-'Strategy Builder'!$C$17:$C$22,0),IF('Strategy Builder'!$C$17:$C$22&gt;$A62,'Strategy Builder'!$C$17:$C$22-$A62,0)))*'Strategy Builder'!$B$9</f>
        <v/>
      </c>
      <c r="C62" s="10">
        <f>'Strategy Builder'!$B$25</f>
        <v/>
      </c>
      <c r="D62" s="10">
        <f>B62-C62</f>
        <v/>
      </c>
    </row>
    <row r="63">
      <c r="A63" s="14">
        <f>A62+$B$6</f>
        <v/>
      </c>
      <c r="B63" s="10">
        <f>SUMPRODUCT('Strategy Builder'!$D$17:$D$22,IF('Strategy Builder'!$B$17:$B$22="Call",MAX(0,$A63-'Strategy Builder'!$C$17:$C$22)*0+IF($A63&gt;'Strategy Builder'!$C$17:$C$22,$A63-'Strategy Builder'!$C$17:$C$22,0),IF('Strategy Builder'!$C$17:$C$22&gt;$A63,'Strategy Builder'!$C$17:$C$22-$A63,0)))*'Strategy Builder'!$B$9</f>
        <v/>
      </c>
      <c r="C63" s="10">
        <f>'Strategy Builder'!$B$25</f>
        <v/>
      </c>
      <c r="D63" s="10">
        <f>B63-C63</f>
        <v/>
      </c>
    </row>
    <row r="64">
      <c r="A64" s="14">
        <f>A63+$B$6</f>
        <v/>
      </c>
      <c r="B64" s="10">
        <f>SUMPRODUCT('Strategy Builder'!$D$17:$D$22,IF('Strategy Builder'!$B$17:$B$22="Call",MAX(0,$A64-'Strategy Builder'!$C$17:$C$22)*0+IF($A64&gt;'Strategy Builder'!$C$17:$C$22,$A64-'Strategy Builder'!$C$17:$C$22,0),IF('Strategy Builder'!$C$17:$C$22&gt;$A64,'Strategy Builder'!$C$17:$C$22-$A64,0)))*'Strategy Builder'!$B$9</f>
        <v/>
      </c>
      <c r="C64" s="10">
        <f>'Strategy Builder'!$B$25</f>
        <v/>
      </c>
      <c r="D64" s="10">
        <f>B64-C64</f>
        <v/>
      </c>
    </row>
    <row r="65">
      <c r="A65" s="14">
        <f>A64+$B$6</f>
        <v/>
      </c>
      <c r="B65" s="10">
        <f>SUMPRODUCT('Strategy Builder'!$D$17:$D$22,IF('Strategy Builder'!$B$17:$B$22="Call",MAX(0,$A65-'Strategy Builder'!$C$17:$C$22)*0+IF($A65&gt;'Strategy Builder'!$C$17:$C$22,$A65-'Strategy Builder'!$C$17:$C$22,0),IF('Strategy Builder'!$C$17:$C$22&gt;$A65,'Strategy Builder'!$C$17:$C$22-$A65,0)))*'Strategy Builder'!$B$9</f>
        <v/>
      </c>
      <c r="C65" s="10">
        <f>'Strategy Builder'!$B$25</f>
        <v/>
      </c>
      <c r="D65" s="10">
        <f>B65-C65</f>
        <v/>
      </c>
    </row>
    <row r="66">
      <c r="A66" s="14">
        <f>A65+$B$6</f>
        <v/>
      </c>
      <c r="B66" s="10">
        <f>SUMPRODUCT('Strategy Builder'!$D$17:$D$22,IF('Strategy Builder'!$B$17:$B$22="Call",MAX(0,$A66-'Strategy Builder'!$C$17:$C$22)*0+IF($A66&gt;'Strategy Builder'!$C$17:$C$22,$A66-'Strategy Builder'!$C$17:$C$22,0),IF('Strategy Builder'!$C$17:$C$22&gt;$A66,'Strategy Builder'!$C$17:$C$22-$A66,0)))*'Strategy Builder'!$B$9</f>
        <v/>
      </c>
      <c r="C66" s="10">
        <f>'Strategy Builder'!$B$25</f>
        <v/>
      </c>
      <c r="D66" s="10">
        <f>B66-C66</f>
        <v/>
      </c>
    </row>
    <row r="67">
      <c r="A67" s="14">
        <f>A66+$B$6</f>
        <v/>
      </c>
      <c r="B67" s="10">
        <f>SUMPRODUCT('Strategy Builder'!$D$17:$D$22,IF('Strategy Builder'!$B$17:$B$22="Call",MAX(0,$A67-'Strategy Builder'!$C$17:$C$22)*0+IF($A67&gt;'Strategy Builder'!$C$17:$C$22,$A67-'Strategy Builder'!$C$17:$C$22,0),IF('Strategy Builder'!$C$17:$C$22&gt;$A67,'Strategy Builder'!$C$17:$C$22-$A67,0)))*'Strategy Builder'!$B$9</f>
        <v/>
      </c>
      <c r="C67" s="10">
        <f>'Strategy Builder'!$B$25</f>
        <v/>
      </c>
      <c r="D67" s="10">
        <f>B67-C67</f>
        <v/>
      </c>
    </row>
    <row r="68">
      <c r="A68" s="14">
        <f>A67+$B$6</f>
        <v/>
      </c>
      <c r="B68" s="10">
        <f>SUMPRODUCT('Strategy Builder'!$D$17:$D$22,IF('Strategy Builder'!$B$17:$B$22="Call",MAX(0,$A68-'Strategy Builder'!$C$17:$C$22)*0+IF($A68&gt;'Strategy Builder'!$C$17:$C$22,$A68-'Strategy Builder'!$C$17:$C$22,0),IF('Strategy Builder'!$C$17:$C$22&gt;$A68,'Strategy Builder'!$C$17:$C$22-$A68,0)))*'Strategy Builder'!$B$9</f>
        <v/>
      </c>
      <c r="C68" s="10">
        <f>'Strategy Builder'!$B$25</f>
        <v/>
      </c>
      <c r="D68" s="10">
        <f>B68-C68</f>
        <v/>
      </c>
    </row>
    <row r="69">
      <c r="A69" s="14">
        <f>A68+$B$6</f>
        <v/>
      </c>
      <c r="B69" s="10">
        <f>SUMPRODUCT('Strategy Builder'!$D$17:$D$22,IF('Strategy Builder'!$B$17:$B$22="Call",MAX(0,$A69-'Strategy Builder'!$C$17:$C$22)*0+IF($A69&gt;'Strategy Builder'!$C$17:$C$22,$A69-'Strategy Builder'!$C$17:$C$22,0),IF('Strategy Builder'!$C$17:$C$22&gt;$A69,'Strategy Builder'!$C$17:$C$22-$A69,0)))*'Strategy Builder'!$B$9</f>
        <v/>
      </c>
      <c r="C69" s="10">
        <f>'Strategy Builder'!$B$25</f>
        <v/>
      </c>
      <c r="D69" s="10">
        <f>B69-C69</f>
        <v/>
      </c>
    </row>
    <row r="71">
      <c r="A71" s="17" t="inlineStr">
        <is>
          <t>Max profit on grid</t>
        </is>
      </c>
      <c r="B71" s="15">
        <f>MAX(D9:D69)</f>
        <v/>
      </c>
    </row>
    <row r="72">
      <c r="A72" s="17" t="inlineStr">
        <is>
          <t>Max loss on grid</t>
        </is>
      </c>
      <c r="B72" s="15">
        <f>MIN(D9:D69)</f>
        <v/>
      </c>
    </row>
    <row r="73">
      <c r="A73" s="17" t="inlineStr">
        <is>
          <t>Lowest breakeven</t>
        </is>
      </c>
      <c r="B73" s="15">
        <f>INDEX(A9:A69,MATCH(TRUE,INDEX(ABS(D9:D69)=MIN(ABS(D9:D69)),0),0))</f>
        <v/>
      </c>
    </row>
    <row r="75">
      <c r="A75" s="2" t="inlineStr">
        <is>
          <t>A grid reports the extremes it can see. A 61 point grid can step over a narrow peak, so widen the range or shrink the step when two strikes sit close together.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4" customWidth="1" min="1" max="1"/>
    <col width="44" customWidth="1" min="2" max="2"/>
    <col width="68" customWidth="1" min="3" max="3"/>
  </cols>
  <sheetData>
    <row r="1" ht="24" customHeight="1">
      <c r="A1" s="1" t="inlineStr">
        <is>
          <t>MarketXLS Functions Used in This Workbook</t>
        </is>
      </c>
    </row>
    <row r="3" ht="30" customHeight="1">
      <c r="A3" s="13" t="inlineStr">
        <is>
          <t>Function</t>
        </is>
      </c>
      <c r="B3" s="13" t="inlineStr">
        <is>
          <t>Purpose</t>
        </is>
      </c>
      <c r="C3" s="13" t="inlineStr">
        <is>
          <t>Example</t>
        </is>
      </c>
    </row>
    <row r="4">
      <c r="A4" s="18" t="inlineStr">
        <is>
          <t>OptionSymbol</t>
        </is>
      </c>
      <c r="B4" s="19" t="inlineStr">
        <is>
          <t>Builds the contract symbol every leg formula needs</t>
        </is>
      </c>
      <c r="C4" s="20">
        <f>OptionSymbol("SPY","2026-09-11","Call",792)</f>
        <v/>
      </c>
    </row>
    <row r="5">
      <c r="A5" s="18" t="inlineStr">
        <is>
          <t>Bid</t>
        </is>
      </c>
      <c r="B5" s="19" t="inlineStr">
        <is>
          <t>Live bid for one contract symbol</t>
        </is>
      </c>
      <c r="C5" s="20">
        <f>Bid(E17)</f>
        <v/>
      </c>
    </row>
    <row r="6">
      <c r="A6" s="18" t="inlineStr">
        <is>
          <t>Ask</t>
        </is>
      </c>
      <c r="B6" s="19" t="inlineStr">
        <is>
          <t>Live ask for one contract symbol</t>
        </is>
      </c>
      <c r="C6" s="20">
        <f>Ask(E17)</f>
        <v/>
      </c>
    </row>
    <row r="7">
      <c r="A7" s="18" t="inlineStr">
        <is>
          <t>QM_Last</t>
        </is>
      </c>
      <c r="B7" s="19" t="inlineStr">
        <is>
          <t>Live last price of the underlying</t>
        </is>
      </c>
      <c r="C7" s="20">
        <f>QM_Last("SPY")</f>
        <v/>
      </c>
    </row>
    <row r="8">
      <c r="A8" s="18" t="inlineStr">
        <is>
          <t>DividendYield</t>
        </is>
      </c>
      <c r="B8" s="19" t="inlineStr">
        <is>
          <t>Dividend yield used as the carry input</t>
        </is>
      </c>
      <c r="C8" s="20">
        <f>DividendYield("SPY")</f>
        <v/>
      </c>
    </row>
    <row r="9">
      <c r="A9" s="18" t="inlineStr">
        <is>
          <t>opt_ImpliedVolatility</t>
        </is>
      </c>
      <c r="B9" s="19" t="inlineStr">
        <is>
          <t>Solves IV from the leg mid</t>
        </is>
      </c>
      <c r="C9" s="20">
        <f>opt_ImpliedVolatility(776.34,9.4,"2026-09-11","Call",792,0.0413,0.0102)</f>
        <v/>
      </c>
    </row>
    <row r="10">
      <c r="A10" s="18" t="inlineStr">
        <is>
          <t>opt_Delta</t>
        </is>
      </c>
      <c r="B10" s="19" t="inlineStr">
        <is>
          <t>Leg delta</t>
        </is>
      </c>
      <c r="C10" s="20">
        <f>opt_Delta(776.34,9.4,"2026-09-11","Call",792,0.0413,0.0102,0.12)</f>
        <v/>
      </c>
    </row>
    <row r="11">
      <c r="A11" s="18" t="inlineStr">
        <is>
          <t>opt_Gamma</t>
        </is>
      </c>
      <c r="B11" s="19" t="inlineStr">
        <is>
          <t>Leg gamma</t>
        </is>
      </c>
      <c r="C11" s="20">
        <f>opt_Gamma(776.34,9.4,"2026-09-11","Call",792,0.0413,0.0102,0.12)</f>
        <v/>
      </c>
    </row>
    <row r="12">
      <c r="A12" s="18" t="inlineStr">
        <is>
          <t>opt_Vega</t>
        </is>
      </c>
      <c r="B12" s="19" t="inlineStr">
        <is>
          <t>Leg vega</t>
        </is>
      </c>
      <c r="C12" s="20">
        <f>opt_Vega(776.34,9.4,"2026-09-11","Call",792,0.0413,0.0102,0.12)</f>
        <v/>
      </c>
    </row>
    <row r="13">
      <c r="A13" s="18" t="inlineStr">
        <is>
          <t>opt_Theta</t>
        </is>
      </c>
      <c r="B13" s="19" t="inlineStr">
        <is>
          <t>Leg theta</t>
        </is>
      </c>
      <c r="C13" s="20">
        <f>opt_Theta(776.34,9.4,"2026-09-11","Call",792,0.0413,0.0102,0.12)</f>
        <v/>
      </c>
    </row>
    <row r="14">
      <c r="A14" s="18" t="inlineStr">
        <is>
          <t>QM_OpenInterest</t>
        </is>
      </c>
      <c r="B14" s="19" t="inlineStr">
        <is>
          <t>Open interest, a liquidity check per leg</t>
        </is>
      </c>
      <c r="C14" s="20">
        <f>QM_OpenInterest(E17)</f>
        <v/>
      </c>
    </row>
    <row r="15">
      <c r="A15" s="18" t="inlineStr">
        <is>
          <t>Expirations</t>
        </is>
      </c>
      <c r="B15" s="19" t="inlineStr">
        <is>
          <t>Lists the traded expiry dates for the underlying</t>
        </is>
      </c>
      <c r="C15" s="20">
        <f>Expirations("SPY")</f>
        <v/>
      </c>
    </row>
    <row r="16">
      <c r="A16" s="18" t="inlineStr">
        <is>
          <t>Strikes</t>
        </is>
      </c>
      <c r="B16" s="19" t="inlineStr">
        <is>
          <t>Lists the traded strikes for one expiry</t>
        </is>
      </c>
      <c r="C16" s="20">
        <f>Strikes("SPY","2026-09-11")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2026-08-15T18:04:35Z</dcterms:created>
  <dcterms:modified xsi:type="dcterms:W3CDTF">2026-08-15T18:04:35Z</dcterms:modified>
</cp:coreProperties>
</file>